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tlivesalfordac-my.sharepoint.com/personal/n_mowl_salford_ac_uk/Documents/Comms and engagement/Website/"/>
    </mc:Choice>
  </mc:AlternateContent>
  <xr:revisionPtr revIDLastSave="0" documentId="8_{0E74796B-54F6-45E4-B267-CBC40182049E}" xr6:coauthVersionLast="44" xr6:coauthVersionMax="44" xr10:uidLastSave="{00000000-0000-0000-0000-000000000000}"/>
  <bookViews>
    <workbookView xWindow="-26970" yWindow="540" windowWidth="25605" windowHeight="14730" tabRatio="771" firstSheet="10" activeTab="11" xr2:uid="{00000000-000D-0000-FFFF-FFFF00000000}"/>
  </bookViews>
  <sheets>
    <sheet name="Front Page" sheetId="15" r:id="rId1"/>
    <sheet name="Blank Survey Sheet" sheetId="2" r:id="rId2"/>
    <sheet name="Main Data Set" sheetId="7" r:id="rId3"/>
    <sheet name="Main Data Table" sheetId="12" r:id="rId4"/>
    <sheet name="Tables" sheetId="11" r:id="rId5"/>
    <sheet name="Smaller Tables" sheetId="14" r:id="rId6"/>
    <sheet name="Charts" sheetId="16" r:id="rId7"/>
    <sheet name="survey data Allerton (A-)" sheetId="4" r:id="rId8"/>
    <sheet name="survey data Crescent (M-) " sheetId="5" r:id="rId9"/>
    <sheet name="Survey data Newton, Peel (N-)" sheetId="1" r:id="rId10"/>
    <sheet name="survey data Broadwalk" sheetId="6" r:id="rId11"/>
    <sheet name="survey data University road" sheetId="8" r:id="rId12"/>
    <sheet name="Campus Areas" sheetId="18" r:id="rId13"/>
  </sheets>
  <definedNames>
    <definedName name="_xlnm.Print_Titles" localSheetId="3">'Main Data Table'!$5:$5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8" l="1"/>
  <c r="D42" i="11"/>
  <c r="B10" i="18"/>
  <c r="C9" i="16" l="1"/>
  <c r="C8" i="16"/>
  <c r="C10" i="16"/>
  <c r="C7" i="16"/>
  <c r="C6" i="16"/>
  <c r="C5" i="16"/>
  <c r="B11" i="16"/>
  <c r="G25" i="14"/>
  <c r="G26" i="14"/>
  <c r="G27" i="14"/>
  <c r="G28" i="14"/>
  <c r="H28" i="14"/>
  <c r="C40" i="14"/>
  <c r="G29" i="14"/>
  <c r="G30" i="14"/>
  <c r="C63" i="14"/>
  <c r="H30" i="14" s="1"/>
  <c r="H19" i="14" l="1"/>
  <c r="H17" i="14"/>
  <c r="C55" i="14"/>
  <c r="H29" i="14" s="1"/>
  <c r="C34" i="14"/>
  <c r="H27" i="14" s="1"/>
  <c r="C22" i="14"/>
  <c r="H26" i="14" s="1"/>
  <c r="C10" i="14"/>
  <c r="H25" i="14" s="1"/>
  <c r="B9" i="2"/>
  <c r="I42" i="11"/>
  <c r="J42" i="11"/>
  <c r="K42" i="11"/>
  <c r="L42" i="11"/>
  <c r="M42" i="11"/>
  <c r="H42" i="11"/>
  <c r="B20" i="7"/>
  <c r="I70" i="7"/>
  <c r="I71" i="7" s="1"/>
  <c r="J70" i="7"/>
  <c r="K70" i="7"/>
  <c r="K71" i="7" s="1"/>
  <c r="L70" i="7"/>
  <c r="M70" i="7"/>
  <c r="M71" i="7" s="1"/>
  <c r="N70" i="7"/>
  <c r="N71" i="7" s="1"/>
  <c r="J71" i="7"/>
  <c r="L71" i="7"/>
  <c r="H18" i="14" l="1"/>
  <c r="H16" i="14"/>
  <c r="H14" i="14"/>
  <c r="H15" i="14"/>
  <c r="L44" i="12"/>
  <c r="D43" i="12"/>
  <c r="D44" i="12" s="1"/>
  <c r="M16" i="12" l="1"/>
  <c r="M40" i="12"/>
  <c r="M28" i="12"/>
  <c r="M42" i="12"/>
  <c r="M29" i="12"/>
  <c r="M27" i="12"/>
  <c r="M18" i="12"/>
  <c r="M17" i="12"/>
  <c r="M8" i="12"/>
  <c r="M38" i="12"/>
  <c r="M35" i="12"/>
  <c r="M33" i="12"/>
  <c r="M9" i="12"/>
  <c r="M23" i="12"/>
  <c r="M36" i="12"/>
  <c r="M21" i="12"/>
  <c r="M14" i="12"/>
  <c r="M24" i="12"/>
  <c r="M25" i="12"/>
  <c r="M22" i="12"/>
  <c r="M19" i="12"/>
  <c r="M6" i="12"/>
  <c r="M30" i="12"/>
  <c r="M10" i="12"/>
  <c r="M7" i="12"/>
  <c r="M34" i="12"/>
  <c r="M31" i="12"/>
  <c r="M32" i="12"/>
  <c r="M20" i="12"/>
  <c r="M41" i="12"/>
  <c r="M12" i="12"/>
  <c r="M15" i="12"/>
  <c r="M11" i="12"/>
  <c r="M13" i="12"/>
  <c r="M26" i="12"/>
  <c r="M37" i="12"/>
  <c r="M39" i="12"/>
  <c r="E18" i="12" l="1"/>
  <c r="E11" i="12"/>
  <c r="E13" i="12"/>
  <c r="E15" i="12"/>
  <c r="E37" i="12"/>
  <c r="E39" i="12"/>
  <c r="E26" i="12"/>
  <c r="E36" i="12"/>
  <c r="E23" i="12"/>
  <c r="E33" i="12"/>
  <c r="E27" i="12"/>
  <c r="E29" i="12"/>
  <c r="E40" i="12"/>
  <c r="E28" i="12"/>
  <c r="E16" i="12"/>
  <c r="E42" i="12"/>
  <c r="E25" i="12"/>
  <c r="E6" i="12"/>
  <c r="E14" i="12"/>
  <c r="E24" i="12"/>
  <c r="E21" i="12"/>
  <c r="E22" i="12"/>
  <c r="E19" i="12"/>
  <c r="E30" i="12"/>
  <c r="E20" i="12"/>
  <c r="E34" i="12"/>
  <c r="E31" i="12"/>
  <c r="E7" i="12"/>
  <c r="E41" i="12"/>
  <c r="E10" i="12"/>
  <c r="E12" i="12"/>
  <c r="E32" i="12"/>
  <c r="E35" i="12"/>
  <c r="E38" i="12"/>
  <c r="E8" i="12"/>
  <c r="E17" i="12"/>
  <c r="E9" i="12"/>
  <c r="C71" i="7" l="1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B70" i="7"/>
  <c r="C70" i="7"/>
  <c r="D70" i="7" l="1"/>
  <c r="AM24" i="7"/>
  <c r="AM25" i="7"/>
  <c r="AM26" i="7"/>
  <c r="AM27" i="7"/>
  <c r="AM28" i="7"/>
  <c r="AM23" i="7"/>
  <c r="AN24" i="7"/>
  <c r="AO24" i="7" s="1"/>
  <c r="AN25" i="7"/>
  <c r="AO25" i="7" s="1"/>
  <c r="AN26" i="7"/>
  <c r="AO26" i="7" s="1"/>
  <c r="AN27" i="7"/>
  <c r="AO27" i="7" s="1"/>
  <c r="AN28" i="7"/>
  <c r="AO28" i="7" s="1"/>
  <c r="AN23" i="7"/>
  <c r="AO23" i="7" s="1"/>
  <c r="BV8" i="7"/>
  <c r="BT8" i="7"/>
  <c r="BR8" i="7"/>
  <c r="BP8" i="7"/>
  <c r="BN8" i="7"/>
  <c r="BL8" i="7"/>
  <c r="BJ8" i="7"/>
  <c r="D9" i="8"/>
  <c r="F9" i="8"/>
  <c r="H9" i="8"/>
  <c r="J9" i="8"/>
  <c r="L9" i="8"/>
  <c r="B9" i="8"/>
  <c r="F16" i="8"/>
  <c r="H16" i="8"/>
  <c r="B16" i="8"/>
  <c r="D16" i="8"/>
  <c r="BH8" i="7"/>
  <c r="BF8" i="7"/>
  <c r="BD8" i="7"/>
  <c r="N8" i="6"/>
  <c r="P8" i="6"/>
  <c r="R8" i="6"/>
  <c r="L8" i="6"/>
  <c r="AZ8" i="7" l="1"/>
  <c r="BB8" i="7"/>
  <c r="AX8" i="7" l="1"/>
  <c r="AV8" i="7"/>
  <c r="AT8" i="7"/>
  <c r="AR8" i="7"/>
  <c r="AP8" i="7"/>
  <c r="AN8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J8" i="7"/>
  <c r="H8" i="7"/>
  <c r="F8" i="7"/>
  <c r="D8" i="7"/>
  <c r="B8" i="7"/>
  <c r="D8" i="6" l="1"/>
  <c r="F8" i="6"/>
  <c r="H8" i="6"/>
  <c r="J8" i="6"/>
  <c r="B8" i="6"/>
  <c r="D8" i="1"/>
  <c r="F8" i="1"/>
  <c r="H8" i="1"/>
  <c r="J8" i="1"/>
  <c r="L8" i="1"/>
  <c r="N8" i="1"/>
  <c r="P8" i="1"/>
  <c r="R8" i="1"/>
  <c r="B8" i="1"/>
  <c r="F8" i="5"/>
  <c r="H8" i="5"/>
  <c r="J8" i="5"/>
  <c r="L8" i="5"/>
  <c r="N8" i="5"/>
  <c r="P8" i="5"/>
  <c r="R8" i="5"/>
  <c r="T8" i="5"/>
  <c r="V8" i="5"/>
  <c r="X8" i="5"/>
  <c r="D8" i="5"/>
  <c r="D8" i="4"/>
  <c r="F8" i="4"/>
  <c r="H8" i="4"/>
  <c r="J8" i="4"/>
  <c r="L8" i="4"/>
  <c r="B8" i="4"/>
</calcChain>
</file>

<file path=xl/sharedStrings.xml><?xml version="1.0" encoding="utf-8"?>
<sst xmlns="http://schemas.openxmlformats.org/spreadsheetml/2006/main" count="1199" uniqueCount="197">
  <si>
    <t>Habitat Area ID</t>
  </si>
  <si>
    <t>High Trees</t>
  </si>
  <si>
    <t>Low Trees</t>
  </si>
  <si>
    <t>Bushes</t>
  </si>
  <si>
    <t>Short Grasses &amp; Herbs</t>
  </si>
  <si>
    <t>Other Ground Flora</t>
  </si>
  <si>
    <t>Number of Leaf Shapes Present</t>
  </si>
  <si>
    <t>Brief Description/Features</t>
  </si>
  <si>
    <t>GPS Data</t>
  </si>
  <si>
    <t>Sub Areas/habitats?</t>
  </si>
  <si>
    <t>Other notes</t>
  </si>
  <si>
    <t xml:space="preserve">Tall Grasses &amp; Herbs </t>
  </si>
  <si>
    <t>Lawn with raised flower bed</t>
  </si>
  <si>
    <t>N.B.I. Habitat Type</t>
  </si>
  <si>
    <t>Key</t>
  </si>
  <si>
    <t>N.B.I = Northampton Biodiversity Index</t>
  </si>
  <si>
    <t>Centre of Plot</t>
  </si>
  <si>
    <t>Trees</t>
  </si>
  <si>
    <t>% covered</t>
  </si>
  <si>
    <t>Lawn with flower beds</t>
  </si>
  <si>
    <t>Lawn with trees and flower beds</t>
  </si>
  <si>
    <t>44m</t>
  </si>
  <si>
    <t>N-G1/23a</t>
  </si>
  <si>
    <t>A-G1/02</t>
  </si>
  <si>
    <t>Habitat Area Size (m²)</t>
  </si>
  <si>
    <t>nil</t>
  </si>
  <si>
    <t>A-D1/09</t>
  </si>
  <si>
    <t>A-G1/01f</t>
  </si>
  <si>
    <t>A-G1/02abcd+S2/06</t>
  </si>
  <si>
    <t>A-G1/01f+D1/06</t>
  </si>
  <si>
    <t>A-G1/01a</t>
  </si>
  <si>
    <t>A-G1/01a-e+D1/01-05</t>
  </si>
  <si>
    <t>A-G1/04a</t>
  </si>
  <si>
    <t>A-G1/04a,b,e</t>
  </si>
  <si>
    <t>A-G1/04c+D1/16-17</t>
  </si>
  <si>
    <t>A-G1/04c</t>
  </si>
  <si>
    <t>N-G1/23a and  N-G1/23b merged</t>
  </si>
  <si>
    <t>N-G1/23f</t>
  </si>
  <si>
    <t>Observation date</t>
  </si>
  <si>
    <t>new area plot</t>
  </si>
  <si>
    <t>Hedges &amp; Shrubbery</t>
  </si>
  <si>
    <t>Short Grass</t>
  </si>
  <si>
    <t>N-D1/86</t>
  </si>
  <si>
    <t>N-g1/23d</t>
  </si>
  <si>
    <t>N-E1/37</t>
  </si>
  <si>
    <t>Groups of Trees</t>
  </si>
  <si>
    <t>N-G1/22c</t>
  </si>
  <si>
    <t>N-G1/22a</t>
  </si>
  <si>
    <t>N-G1/23c</t>
  </si>
  <si>
    <t>G1/19a</t>
  </si>
  <si>
    <t>merged G1/19a,b,c,d</t>
  </si>
  <si>
    <t>Campus area - Broadwalk (B)</t>
  </si>
  <si>
    <t>B-G1/13</t>
  </si>
  <si>
    <t>B-D1/23</t>
  </si>
  <si>
    <t>B-D1/23to/28 merged</t>
  </si>
  <si>
    <t>B-G1/13a,b +B-g1/03a,b merged</t>
  </si>
  <si>
    <t>B-G1/04</t>
  </si>
  <si>
    <t>B-G1/06</t>
  </si>
  <si>
    <t>merged with B-G1/04h</t>
  </si>
  <si>
    <t>B-G1/08</t>
  </si>
  <si>
    <t>Allerton (A)</t>
  </si>
  <si>
    <t>C-G1/11a</t>
  </si>
  <si>
    <t>C-G1/11e</t>
  </si>
  <si>
    <t>C-G1/02b</t>
  </si>
  <si>
    <t>C-G1/02a</t>
  </si>
  <si>
    <t>C-D1/03</t>
  </si>
  <si>
    <t>C-D1/01</t>
  </si>
  <si>
    <t>C-D1/02</t>
  </si>
  <si>
    <t>C-D1/01b</t>
  </si>
  <si>
    <t>C-S2/05</t>
  </si>
  <si>
    <t>hard rough surface</t>
  </si>
  <si>
    <t>C-G1/01c</t>
  </si>
  <si>
    <t>C-G1/01d</t>
  </si>
  <si>
    <t>Maxwell</t>
  </si>
  <si>
    <t>Humphrey</t>
  </si>
  <si>
    <t>Fire Stn.</t>
  </si>
  <si>
    <t>Faraday</t>
  </si>
  <si>
    <t xml:space="preserve">Faraday </t>
  </si>
  <si>
    <t>Shrubs with flower bed</t>
  </si>
  <si>
    <t>Faraday C-D1/03-06</t>
  </si>
  <si>
    <t>boarder car park</t>
  </si>
  <si>
    <t>varied Habitat</t>
  </si>
  <si>
    <t>young trees</t>
  </si>
  <si>
    <t>Hedges, shrubbery</t>
  </si>
  <si>
    <t>C-G1/01b</t>
  </si>
  <si>
    <t>Planted Flower Boarder</t>
  </si>
  <si>
    <t>Short Grass Area</t>
  </si>
  <si>
    <t>Hedges and Shrubbery</t>
  </si>
  <si>
    <t>Group of Trees</t>
  </si>
  <si>
    <t>Varied Habitat</t>
  </si>
  <si>
    <t>Short Grass area</t>
  </si>
  <si>
    <t>Row of Trees</t>
  </si>
  <si>
    <t>Habitat Area Size (ft²) m²x10.7639</t>
  </si>
  <si>
    <t>% Covered</t>
  </si>
  <si>
    <t>Crescent hse</t>
  </si>
  <si>
    <t xml:space="preserve"> 18/08/2014</t>
  </si>
  <si>
    <t xml:space="preserve"> 19/08/2014</t>
  </si>
  <si>
    <t xml:space="preserve"> 13/08/2014</t>
  </si>
  <si>
    <t>Date - August 2014</t>
  </si>
  <si>
    <t>Name - Clare du Preez</t>
  </si>
  <si>
    <t>UOS Vegetation Diversity</t>
  </si>
  <si>
    <t>Campus Area - Newton/Peel (N)</t>
  </si>
  <si>
    <t>Campus Area - Crescent</t>
  </si>
  <si>
    <t>Planted flower boarder</t>
  </si>
  <si>
    <t>% Of overall site</t>
  </si>
  <si>
    <t>not found on site</t>
  </si>
  <si>
    <t>count</t>
  </si>
  <si>
    <t>not found</t>
  </si>
  <si>
    <t>Data for all sites on one sheet</t>
  </si>
  <si>
    <t>area/N</t>
  </si>
  <si>
    <t>(N) Number of Leaf Shapes Present</t>
  </si>
  <si>
    <t>Hedges &amp; shrubbery</t>
  </si>
  <si>
    <t>Total</t>
  </si>
  <si>
    <t>Habitat Type</t>
  </si>
  <si>
    <t>Habitat  Area ID / site number</t>
  </si>
  <si>
    <t>Habitat Area ID / site number</t>
  </si>
  <si>
    <t>B-D1/18</t>
  </si>
  <si>
    <t>B-G1/12</t>
  </si>
  <si>
    <t>B-G1/17a</t>
  </si>
  <si>
    <t>B-G1/17b</t>
  </si>
  <si>
    <t>Campus area - University road (U)</t>
  </si>
  <si>
    <t>Date - 22/08/2014</t>
  </si>
  <si>
    <t>Name - Clare</t>
  </si>
  <si>
    <t>U-D3/01</t>
  </si>
  <si>
    <t>U-G1/25</t>
  </si>
  <si>
    <t>U-G1/05</t>
  </si>
  <si>
    <t>U-D1/41</t>
  </si>
  <si>
    <t>Hedges and shrubbery</t>
  </si>
  <si>
    <t>U-D1/74</t>
  </si>
  <si>
    <t>U-D1/73</t>
  </si>
  <si>
    <t>% (total/37*100)</t>
  </si>
  <si>
    <t>Average (sum/37)</t>
  </si>
  <si>
    <t>Total Area (m²)</t>
  </si>
  <si>
    <t>total/37*100</t>
  </si>
  <si>
    <t>occurance out of 37</t>
  </si>
  <si>
    <t>(N) Num of Leaf Shapes</t>
  </si>
  <si>
    <t xml:space="preserve">number of leaf shapes per category </t>
  </si>
  <si>
    <t>Habitat  Area ID (survey Form)</t>
  </si>
  <si>
    <t>Parcel Number</t>
  </si>
  <si>
    <t>most numerous vegetation type category</t>
  </si>
  <si>
    <t>Name of most numerous vegetation type category</t>
  </si>
  <si>
    <t>Grasses and Herbs</t>
  </si>
  <si>
    <t>Short Grass and Ground Flora</t>
  </si>
  <si>
    <t>Short Grass Other and Ground Flora</t>
  </si>
  <si>
    <t>Mean num. leaf shapes</t>
  </si>
  <si>
    <t>Mean area</t>
  </si>
  <si>
    <t>Plot Number</t>
  </si>
  <si>
    <t>Area (m²)</t>
  </si>
  <si>
    <t>Number of Leaf Shapes</t>
  </si>
  <si>
    <t>Survey Data</t>
  </si>
  <si>
    <t>Clare du Preez</t>
  </si>
  <si>
    <t>7,14,16,18,19,20,21,29</t>
  </si>
  <si>
    <t>6,35</t>
  </si>
  <si>
    <t>3,5,10,11,12,15,23,26,27,28,36</t>
  </si>
  <si>
    <t>2,4,30,37</t>
  </si>
  <si>
    <t>9,13,22,25</t>
  </si>
  <si>
    <t>1,8,17,24,31,32,33,34</t>
  </si>
  <si>
    <t>Number of Habitats found in</t>
  </si>
  <si>
    <t>Site I.D. / Plot numers</t>
  </si>
  <si>
    <t>UoS Biodiversity Habitat survey</t>
  </si>
  <si>
    <t>Tables</t>
  </si>
  <si>
    <t>Plot 10</t>
  </si>
  <si>
    <t>Habitat Area Size  (m²)</t>
  </si>
  <si>
    <t>Habitat Area Size in ft² = m²x10.7639</t>
  </si>
  <si>
    <t>Example</t>
  </si>
  <si>
    <t>% of cover</t>
  </si>
  <si>
    <t>Nil</t>
  </si>
  <si>
    <t>UoS Biodiversity Habitat Survey</t>
  </si>
  <si>
    <t>Campus/Site:</t>
  </si>
  <si>
    <t>Date:</t>
  </si>
  <si>
    <t>Name:</t>
  </si>
  <si>
    <t>Bushes &amp; Shrubs</t>
  </si>
  <si>
    <t>Narrow belt</t>
  </si>
  <si>
    <t>Hedge</t>
  </si>
  <si>
    <t>Smaller Tables</t>
  </si>
  <si>
    <t>Total Area</t>
  </si>
  <si>
    <t>Totat Area</t>
  </si>
  <si>
    <t xml:space="preserve"> Area (m²)</t>
  </si>
  <si>
    <t>UoS biodiversity Habitat Survey</t>
  </si>
  <si>
    <t>September 2014.</t>
  </si>
  <si>
    <t>Clare du Preez (UG) - School of Environment and Life Sciences</t>
  </si>
  <si>
    <t>Biodiverdity Placement C/O:</t>
  </si>
  <si>
    <t>Sustainability Team, Estates &amp; Property Services, University of Salford</t>
  </si>
  <si>
    <t>Charts</t>
  </si>
  <si>
    <t>Percent</t>
  </si>
  <si>
    <t>Num. of Plots</t>
  </si>
  <si>
    <t>Total areas of sites.</t>
  </si>
  <si>
    <t xml:space="preserve">Refers to figures in placment report  'Blue Line' as boundary digimap OS </t>
  </si>
  <si>
    <t>Name</t>
  </si>
  <si>
    <t xml:space="preserve">Peel to Wallness </t>
  </si>
  <si>
    <t>Adelphi</t>
  </si>
  <si>
    <t>Crescent</t>
  </si>
  <si>
    <t>Arts and Media</t>
  </si>
  <si>
    <t>New Residencies</t>
  </si>
  <si>
    <t>sum of A5-9</t>
  </si>
  <si>
    <t>Under ConStruction</t>
  </si>
  <si>
    <t>Campus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</si>
</sst>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4506668294322"/>
        <bgColor theme="0" tint="-0.14999847407452621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5" borderId="7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10" borderId="7" xfId="0" applyFont="1" applyFill="1" applyBorder="1" applyAlignment="1">
      <alignment wrapText="1"/>
    </xf>
    <xf numFmtId="0" fontId="1" fillId="10" borderId="7" xfId="0" applyNumberFormat="1" applyFont="1" applyFill="1" applyBorder="1" applyAlignment="1">
      <alignment wrapText="1"/>
    </xf>
    <xf numFmtId="0" fontId="1" fillId="6" borderId="8" xfId="0" applyFont="1" applyFill="1" applyBorder="1" applyAlignment="1">
      <alignment wrapText="1"/>
    </xf>
    <xf numFmtId="0" fontId="1" fillId="10" borderId="5" xfId="0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5" borderId="11" xfId="0" applyFont="1" applyFill="1" applyBorder="1" applyAlignment="1">
      <alignment wrapText="1"/>
    </xf>
    <xf numFmtId="0" fontId="1" fillId="7" borderId="17" xfId="0" applyFont="1" applyFill="1" applyBorder="1" applyAlignment="1">
      <alignment wrapText="1"/>
    </xf>
    <xf numFmtId="0" fontId="1" fillId="9" borderId="17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8" borderId="7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9" fontId="1" fillId="3" borderId="7" xfId="0" applyNumberFormat="1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1" fillId="8" borderId="13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7" borderId="7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" fontId="1" fillId="3" borderId="7" xfId="0" applyNumberFormat="1" applyFont="1" applyFill="1" applyBorder="1" applyAlignment="1">
      <alignment wrapText="1"/>
    </xf>
    <xf numFmtId="0" fontId="1" fillId="6" borderId="7" xfId="0" applyNumberFormat="1" applyFont="1" applyFill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2" fontId="1" fillId="6" borderId="7" xfId="0" applyNumberFormat="1" applyFont="1" applyFill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8" borderId="1" xfId="0" applyNumberFormat="1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1" fontId="1" fillId="11" borderId="7" xfId="0" applyNumberFormat="1" applyFont="1" applyFill="1" applyBorder="1" applyAlignment="1">
      <alignment wrapText="1"/>
    </xf>
    <xf numFmtId="0" fontId="1" fillId="11" borderId="5" xfId="0" applyFont="1" applyFill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1" fillId="5" borderId="10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1" fillId="4" borderId="20" xfId="0" applyNumberFormat="1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0" fontId="1" fillId="11" borderId="14" xfId="0" applyFont="1" applyFill="1" applyBorder="1" applyAlignment="1">
      <alignment wrapText="1"/>
    </xf>
    <xf numFmtId="0" fontId="1" fillId="12" borderId="7" xfId="0" applyFont="1" applyFill="1" applyBorder="1" applyAlignment="1">
      <alignment wrapText="1"/>
    </xf>
    <xf numFmtId="0" fontId="1" fillId="13" borderId="7" xfId="0" applyFont="1" applyFill="1" applyBorder="1" applyAlignment="1">
      <alignment wrapText="1"/>
    </xf>
    <xf numFmtId="0" fontId="1" fillId="13" borderId="7" xfId="0" applyNumberFormat="1" applyFont="1" applyFill="1" applyBorder="1" applyAlignment="1">
      <alignment wrapText="1"/>
    </xf>
    <xf numFmtId="0" fontId="1" fillId="12" borderId="8" xfId="0" applyFont="1" applyFill="1" applyBorder="1" applyAlignment="1">
      <alignment wrapText="1"/>
    </xf>
    <xf numFmtId="0" fontId="1" fillId="13" borderId="5" xfId="0" applyFont="1" applyFill="1" applyBorder="1" applyAlignment="1">
      <alignment wrapText="1"/>
    </xf>
    <xf numFmtId="0" fontId="1" fillId="12" borderId="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8" borderId="16" xfId="0" applyFont="1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25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11" borderId="11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0" fontId="1" fillId="11" borderId="7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2" fontId="1" fillId="12" borderId="7" xfId="0" applyNumberFormat="1" applyFont="1" applyFill="1" applyBorder="1" applyAlignment="1">
      <alignment wrapText="1"/>
    </xf>
    <xf numFmtId="2" fontId="1" fillId="12" borderId="8" xfId="0" applyNumberFormat="1" applyFont="1" applyFill="1" applyBorder="1" applyAlignment="1">
      <alignment wrapText="1"/>
    </xf>
    <xf numFmtId="2" fontId="1" fillId="12" borderId="5" xfId="0" applyNumberFormat="1" applyFont="1" applyFill="1" applyBorder="1" applyAlignment="1">
      <alignment wrapText="1"/>
    </xf>
    <xf numFmtId="2" fontId="0" fillId="0" borderId="0" xfId="0" applyNumberFormat="1"/>
    <xf numFmtId="0" fontId="1" fillId="0" borderId="17" xfId="0" applyFont="1" applyBorder="1" applyAlignment="1">
      <alignment wrapText="1"/>
    </xf>
    <xf numFmtId="1" fontId="1" fillId="14" borderId="7" xfId="0" applyNumberFormat="1" applyFont="1" applyFill="1" applyBorder="1" applyAlignment="1">
      <alignment wrapText="1"/>
    </xf>
    <xf numFmtId="2" fontId="1" fillId="7" borderId="7" xfId="0" applyNumberFormat="1" applyFont="1" applyFill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6" borderId="17" xfId="0" applyFont="1" applyFill="1" applyBorder="1" applyAlignment="1">
      <alignment wrapText="1"/>
    </xf>
    <xf numFmtId="0" fontId="1" fillId="11" borderId="20" xfId="0" applyFont="1" applyFill="1" applyBorder="1" applyAlignment="1">
      <alignment wrapText="1"/>
    </xf>
    <xf numFmtId="0" fontId="1" fillId="15" borderId="7" xfId="0" applyFont="1" applyFill="1" applyBorder="1" applyAlignment="1">
      <alignment wrapText="1"/>
    </xf>
    <xf numFmtId="0" fontId="1" fillId="15" borderId="5" xfId="0" applyFont="1" applyFill="1" applyBorder="1" applyAlignment="1">
      <alignment wrapText="1"/>
    </xf>
    <xf numFmtId="2" fontId="1" fillId="12" borderId="17" xfId="0" applyNumberFormat="1" applyFont="1" applyFill="1" applyBorder="1" applyAlignment="1">
      <alignment wrapText="1"/>
    </xf>
    <xf numFmtId="0" fontId="0" fillId="16" borderId="0" xfId="0" applyFill="1"/>
    <xf numFmtId="0" fontId="0" fillId="0" borderId="0" xfId="0" applyAlignment="1">
      <alignment horizontal="center"/>
    </xf>
    <xf numFmtId="0" fontId="1" fillId="15" borderId="8" xfId="0" applyFont="1" applyFill="1" applyBorder="1" applyAlignment="1">
      <alignment wrapText="1"/>
    </xf>
    <xf numFmtId="0" fontId="0" fillId="16" borderId="0" xfId="0" applyNumberFormat="1" applyFill="1" applyBorder="1"/>
    <xf numFmtId="0" fontId="0" fillId="0" borderId="0" xfId="0" applyBorder="1"/>
    <xf numFmtId="2" fontId="0" fillId="17" borderId="0" xfId="0" applyNumberFormat="1" applyFill="1"/>
    <xf numFmtId="17" fontId="0" fillId="0" borderId="0" xfId="0" applyNumberFormat="1"/>
    <xf numFmtId="0" fontId="0" fillId="0" borderId="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1" fillId="7" borderId="4" xfId="0" applyFont="1" applyFill="1" applyBorder="1" applyAlignment="1">
      <alignment horizontal="center"/>
    </xf>
    <xf numFmtId="0" fontId="0" fillId="18" borderId="44" xfId="0" applyFont="1" applyFill="1" applyBorder="1"/>
    <xf numFmtId="0" fontId="0" fillId="18" borderId="39" xfId="0" applyFont="1" applyFill="1" applyBorder="1"/>
    <xf numFmtId="0" fontId="0" fillId="7" borderId="45" xfId="0" applyFont="1" applyFill="1" applyBorder="1"/>
    <xf numFmtId="0" fontId="1" fillId="7" borderId="29" xfId="0" applyFont="1" applyFill="1" applyBorder="1"/>
    <xf numFmtId="0" fontId="0" fillId="0" borderId="31" xfId="0" applyBorder="1" applyAlignment="1">
      <alignment wrapText="1"/>
    </xf>
    <xf numFmtId="0" fontId="0" fillId="0" borderId="31" xfId="0" applyNumberForma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34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0" fillId="3" borderId="29" xfId="0" applyFill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5" borderId="52" xfId="0" applyFont="1" applyFill="1" applyBorder="1" applyAlignment="1">
      <alignment wrapText="1"/>
    </xf>
    <xf numFmtId="0" fontId="0" fillId="5" borderId="53" xfId="0" applyFont="1" applyFill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5" borderId="54" xfId="0" applyFont="1" applyFill="1" applyBorder="1" applyAlignment="1">
      <alignment wrapText="1"/>
    </xf>
    <xf numFmtId="2" fontId="5" fillId="0" borderId="30" xfId="0" applyNumberFormat="1" applyFont="1" applyBorder="1" applyAlignment="1">
      <alignment horizontal="center" wrapText="1"/>
    </xf>
    <xf numFmtId="0" fontId="0" fillId="5" borderId="33" xfId="0" applyFont="1" applyFill="1" applyBorder="1" applyAlignment="1">
      <alignment wrapText="1"/>
    </xf>
    <xf numFmtId="0" fontId="0" fillId="5" borderId="57" xfId="0" applyFont="1" applyFill="1" applyBorder="1" applyAlignment="1">
      <alignment wrapText="1"/>
    </xf>
    <xf numFmtId="0" fontId="0" fillId="5" borderId="43" xfId="0" applyFont="1" applyFill="1" applyBorder="1" applyAlignment="1">
      <alignment wrapText="1"/>
    </xf>
    <xf numFmtId="0" fontId="0" fillId="5" borderId="49" xfId="0" applyFont="1" applyFill="1" applyBorder="1" applyAlignment="1">
      <alignment wrapText="1"/>
    </xf>
    <xf numFmtId="0" fontId="0" fillId="5" borderId="58" xfId="0" applyFont="1" applyFill="1" applyBorder="1" applyAlignment="1">
      <alignment wrapText="1"/>
    </xf>
    <xf numFmtId="0" fontId="0" fillId="5" borderId="47" xfId="0" applyFont="1" applyFill="1" applyBorder="1" applyAlignment="1">
      <alignment wrapText="1"/>
    </xf>
    <xf numFmtId="0" fontId="0" fillId="5" borderId="51" xfId="0" applyFont="1" applyFill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5" borderId="52" xfId="0" applyFont="1" applyFill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5" borderId="43" xfId="0" applyFont="1" applyFill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5" borderId="57" xfId="0" applyFont="1" applyFill="1" applyBorder="1" applyAlignment="1">
      <alignment wrapText="1"/>
    </xf>
    <xf numFmtId="2" fontId="7" fillId="0" borderId="32" xfId="0" applyNumberFormat="1" applyFont="1" applyBorder="1" applyAlignment="1">
      <alignment horizontal="center" wrapText="1"/>
    </xf>
    <xf numFmtId="0" fontId="3" fillId="0" borderId="30" xfId="0" applyFont="1" applyBorder="1" applyAlignment="1">
      <alignment wrapText="1"/>
    </xf>
    <xf numFmtId="0" fontId="0" fillId="0" borderId="29" xfId="0" applyBorder="1"/>
    <xf numFmtId="2" fontId="0" fillId="0" borderId="29" xfId="0" applyNumberFormat="1" applyBorder="1"/>
    <xf numFmtId="2" fontId="0" fillId="0" borderId="40" xfId="0" applyNumberFormat="1" applyBorder="1"/>
    <xf numFmtId="2" fontId="0" fillId="0" borderId="41" xfId="0" applyNumberFormat="1" applyBorder="1"/>
    <xf numFmtId="0" fontId="8" fillId="7" borderId="46" xfId="1" applyFill="1" applyBorder="1"/>
    <xf numFmtId="0" fontId="8" fillId="7" borderId="47" xfId="1" applyFill="1" applyBorder="1"/>
    <xf numFmtId="0" fontId="8" fillId="7" borderId="48" xfId="1" applyFill="1" applyBorder="1"/>
    <xf numFmtId="0" fontId="1" fillId="7" borderId="2" xfId="0" applyFont="1" applyFill="1" applyBorder="1"/>
    <xf numFmtId="0" fontId="8" fillId="7" borderId="64" xfId="1" applyFill="1" applyBorder="1"/>
    <xf numFmtId="0" fontId="8" fillId="7" borderId="38" xfId="1" applyFill="1" applyBorder="1"/>
    <xf numFmtId="0" fontId="8" fillId="7" borderId="65" xfId="1" applyFill="1" applyBorder="1"/>
    <xf numFmtId="0" fontId="0" fillId="0" borderId="47" xfId="0" applyBorder="1"/>
    <xf numFmtId="2" fontId="0" fillId="0" borderId="47" xfId="0" applyNumberFormat="1" applyBorder="1"/>
    <xf numFmtId="2" fontId="0" fillId="0" borderId="48" xfId="0" applyNumberFormat="1" applyBorder="1"/>
    <xf numFmtId="0" fontId="0" fillId="0" borderId="46" xfId="0" applyBorder="1"/>
    <xf numFmtId="0" fontId="0" fillId="0" borderId="29" xfId="0" applyBorder="1" applyAlignment="1">
      <alignment horizontal="center"/>
    </xf>
    <xf numFmtId="0" fontId="0" fillId="0" borderId="66" xfId="0" applyBorder="1"/>
    <xf numFmtId="0" fontId="0" fillId="0" borderId="67" xfId="0" applyBorder="1"/>
    <xf numFmtId="2" fontId="0" fillId="0" borderId="67" xfId="0" applyNumberFormat="1" applyBorder="1"/>
    <xf numFmtId="2" fontId="0" fillId="0" borderId="68" xfId="0" applyNumberFormat="1" applyBorder="1"/>
    <xf numFmtId="0" fontId="0" fillId="0" borderId="25" xfId="0" applyBorder="1"/>
    <xf numFmtId="0" fontId="0" fillId="0" borderId="69" xfId="0" applyBorder="1"/>
    <xf numFmtId="0" fontId="0" fillId="0" borderId="24" xfId="0" applyFill="1" applyBorder="1"/>
    <xf numFmtId="0" fontId="0" fillId="0" borderId="71" xfId="0" applyBorder="1"/>
    <xf numFmtId="1" fontId="0" fillId="0" borderId="72" xfId="0" applyNumberFormat="1" applyBorder="1"/>
    <xf numFmtId="1" fontId="0" fillId="0" borderId="73" xfId="0" applyNumberFormat="1" applyBorder="1"/>
    <xf numFmtId="1" fontId="0" fillId="0" borderId="1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0" fontId="0" fillId="14" borderId="25" xfId="0" applyFill="1" applyBorder="1"/>
    <xf numFmtId="0" fontId="0" fillId="0" borderId="22" xfId="0" applyBorder="1"/>
    <xf numFmtId="0" fontId="0" fillId="0" borderId="70" xfId="0" applyBorder="1"/>
    <xf numFmtId="0" fontId="0" fillId="0" borderId="74" xfId="0" applyBorder="1"/>
    <xf numFmtId="0" fontId="0" fillId="0" borderId="51" xfId="0" applyBorder="1"/>
    <xf numFmtId="0" fontId="0" fillId="0" borderId="75" xfId="0" applyBorder="1"/>
    <xf numFmtId="2" fontId="1" fillId="12" borderId="11" xfId="0" applyNumberFormat="1" applyFont="1" applyFill="1" applyBorder="1" applyAlignment="1">
      <alignment wrapText="1"/>
    </xf>
    <xf numFmtId="0" fontId="1" fillId="11" borderId="28" xfId="0" applyFont="1" applyFill="1" applyBorder="1" applyAlignment="1">
      <alignment wrapText="1"/>
    </xf>
    <xf numFmtId="1" fontId="1" fillId="2" borderId="7" xfId="0" applyNumberFormat="1" applyFont="1" applyFill="1" applyBorder="1" applyAlignment="1">
      <alignment wrapText="1"/>
    </xf>
    <xf numFmtId="1" fontId="1" fillId="2" borderId="5" xfId="0" applyNumberFormat="1" applyFont="1" applyFill="1" applyBorder="1" applyAlignment="1">
      <alignment wrapText="1"/>
    </xf>
    <xf numFmtId="1" fontId="1" fillId="2" borderId="10" xfId="0" applyNumberFormat="1" applyFont="1" applyFill="1" applyBorder="1" applyAlignment="1">
      <alignment wrapText="1"/>
    </xf>
    <xf numFmtId="1" fontId="1" fillId="0" borderId="17" xfId="0" applyNumberFormat="1" applyFont="1" applyBorder="1" applyAlignment="1">
      <alignment wrapText="1"/>
    </xf>
    <xf numFmtId="1" fontId="1" fillId="0" borderId="7" xfId="0" applyNumberFormat="1" applyFont="1" applyBorder="1" applyAlignment="1">
      <alignment wrapText="1"/>
    </xf>
    <xf numFmtId="1" fontId="1" fillId="0" borderId="10" xfId="0" applyNumberFormat="1" applyFont="1" applyBorder="1" applyAlignment="1">
      <alignment wrapText="1"/>
    </xf>
    <xf numFmtId="1" fontId="1" fillId="0" borderId="8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0" fontId="5" fillId="0" borderId="36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0" fillId="0" borderId="38" xfId="0" applyFont="1" applyBorder="1" applyAlignment="1">
      <alignment horizontal="center" wrapText="1"/>
    </xf>
    <xf numFmtId="0" fontId="0" fillId="0" borderId="39" xfId="0" applyFont="1" applyBorder="1" applyAlignment="1">
      <alignment horizontal="center" wrapText="1"/>
    </xf>
    <xf numFmtId="0" fontId="0" fillId="0" borderId="62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0" fontId="0" fillId="0" borderId="55" xfId="0" applyFont="1" applyBorder="1" applyAlignment="1">
      <alignment horizontal="center" wrapText="1"/>
    </xf>
    <xf numFmtId="0" fontId="0" fillId="0" borderId="60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2" fillId="5" borderId="25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0" fontId="2" fillId="5" borderId="26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16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3" tint="0.79998168889431442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5" tint="0.399945066682943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 b="1"/>
              <a:t>%</a:t>
            </a:r>
            <a:r>
              <a:rPr lang="en-GB" sz="1600" b="1" baseline="0"/>
              <a:t> of Cover across all sites</a:t>
            </a:r>
            <a:endParaRPr lang="en-GB" sz="1600" b="1"/>
          </a:p>
        </c:rich>
      </c:tx>
      <c:layout>
        <c:manualLayout>
          <c:xMode val="edge"/>
          <c:yMode val="edge"/>
          <c:x val="0.4916388888888889"/>
          <c:y val="4.6296296296296294E-2"/>
        </c:manualLayout>
      </c:layout>
      <c:overlay val="1"/>
      <c:spPr>
        <a:ln w="12700"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'Main Data Set'!$A$23:$A$28</c:f>
              <c:strCache>
                <c:ptCount val="6"/>
                <c:pt idx="0">
                  <c:v>High Trees</c:v>
                </c:pt>
                <c:pt idx="1">
                  <c:v>Low Trees</c:v>
                </c:pt>
                <c:pt idx="2">
                  <c:v>Bushes</c:v>
                </c:pt>
                <c:pt idx="3">
                  <c:v>Tall Grasses &amp; Herbs </c:v>
                </c:pt>
                <c:pt idx="4">
                  <c:v>Short Grasses &amp; Herbs</c:v>
                </c:pt>
                <c:pt idx="5">
                  <c:v>Other Ground Flora</c:v>
                </c:pt>
              </c:strCache>
            </c:strRef>
          </c:cat>
          <c:val>
            <c:numRef>
              <c:f>'Main Data Set'!$AM$23:$AM$28</c:f>
              <c:numCache>
                <c:formatCode>0%</c:formatCode>
                <c:ptCount val="6"/>
                <c:pt idx="0">
                  <c:v>0.21621621621621623</c:v>
                </c:pt>
                <c:pt idx="1">
                  <c:v>6.4864864864864868E-2</c:v>
                </c:pt>
                <c:pt idx="2">
                  <c:v>0.33513513513513515</c:v>
                </c:pt>
                <c:pt idx="3">
                  <c:v>1.6216216216216217E-2</c:v>
                </c:pt>
                <c:pt idx="4">
                  <c:v>0.24864864864864866</c:v>
                </c:pt>
                <c:pt idx="5">
                  <c:v>0.18378378378378379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4-48AB-9C91-56C67789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/>
              <a:t>Types of Habitat</a:t>
            </a:r>
          </a:p>
        </c:rich>
      </c:tx>
      <c:layout>
        <c:manualLayout>
          <c:xMode val="edge"/>
          <c:yMode val="edge"/>
          <c:x val="0.58634711286089236"/>
          <c:y val="5.5555555555555552E-2"/>
        </c:manualLayout>
      </c:layout>
      <c:overlay val="1"/>
      <c:spPr>
        <a:ln w="12700"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'Main Data Set'!$I$32:$N$32</c:f>
              <c:strCache>
                <c:ptCount val="6"/>
                <c:pt idx="0">
                  <c:v>Groups of Trees</c:v>
                </c:pt>
                <c:pt idx="1">
                  <c:v>Hedges &amp; shrubbery</c:v>
                </c:pt>
                <c:pt idx="2">
                  <c:v>Short Grass</c:v>
                </c:pt>
                <c:pt idx="3">
                  <c:v>Varied Habitat</c:v>
                </c:pt>
                <c:pt idx="4">
                  <c:v>Planted Flower Boarder</c:v>
                </c:pt>
                <c:pt idx="5">
                  <c:v>Row of Trees</c:v>
                </c:pt>
              </c:strCache>
            </c:strRef>
          </c:cat>
          <c:val>
            <c:numRef>
              <c:f>'Main Data Set'!$I$70:$N$70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9-49F5-A444-7458B373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8698912646936"/>
          <c:y val="8.7962962962962965E-2"/>
          <c:w val="0.64962860565145708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'Main Data Table'!$A$6</c:f>
              <c:strCache>
                <c:ptCount val="1"/>
                <c:pt idx="0">
                  <c:v>Group of Trees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'Main Data Table'!$D$6:$D$9</c:f>
              <c:numCache>
                <c:formatCode>General</c:formatCode>
                <c:ptCount val="4"/>
                <c:pt idx="0">
                  <c:v>63.6</c:v>
                </c:pt>
                <c:pt idx="1">
                  <c:v>53.92</c:v>
                </c:pt>
                <c:pt idx="2">
                  <c:v>2162.17</c:v>
                </c:pt>
                <c:pt idx="3">
                  <c:v>2729.92</c:v>
                </c:pt>
              </c:numCache>
            </c:numRef>
          </c:xVal>
          <c:yVal>
            <c:numRef>
              <c:f>'Main Data Table'!$L$6:$L$9</c:f>
              <c:numCache>
                <c:formatCode>General</c:formatCode>
                <c:ptCount val="4"/>
                <c:pt idx="0">
                  <c:v>5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1E-4B8D-AC73-B39D51D4DE8F}"/>
            </c:ext>
          </c:extLst>
        </c:ser>
        <c:ser>
          <c:idx val="1"/>
          <c:order val="1"/>
          <c:tx>
            <c:strRef>
              <c:f>'Main Data Table'!$A$10</c:f>
              <c:strCache>
                <c:ptCount val="1"/>
                <c:pt idx="0">
                  <c:v>Hedges &amp; Shrubbery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'Main Data Table'!$D$10:$D$17</c:f>
              <c:numCache>
                <c:formatCode>General</c:formatCode>
                <c:ptCount val="8"/>
                <c:pt idx="0">
                  <c:v>90.12</c:v>
                </c:pt>
                <c:pt idx="1">
                  <c:v>51.11</c:v>
                </c:pt>
                <c:pt idx="2">
                  <c:v>93.91</c:v>
                </c:pt>
                <c:pt idx="3">
                  <c:v>74.599999999999994</c:v>
                </c:pt>
                <c:pt idx="4">
                  <c:v>70.209999999999994</c:v>
                </c:pt>
                <c:pt idx="5">
                  <c:v>115.11</c:v>
                </c:pt>
                <c:pt idx="6">
                  <c:v>103.93</c:v>
                </c:pt>
                <c:pt idx="7">
                  <c:v>162.38999999999999</c:v>
                </c:pt>
              </c:numCache>
            </c:numRef>
          </c:xVal>
          <c:yVal>
            <c:numRef>
              <c:f>'Main Data Table'!$L$10:$L$17</c:f>
              <c:numCache>
                <c:formatCode>General</c:formatCode>
                <c:ptCount val="8"/>
                <c:pt idx="0">
                  <c:v>18</c:v>
                </c:pt>
                <c:pt idx="1">
                  <c:v>13</c:v>
                </c:pt>
                <c:pt idx="2">
                  <c:v>38</c:v>
                </c:pt>
                <c:pt idx="3">
                  <c:v>11</c:v>
                </c:pt>
                <c:pt idx="4">
                  <c:v>29</c:v>
                </c:pt>
                <c:pt idx="5">
                  <c:v>4</c:v>
                </c:pt>
                <c:pt idx="6">
                  <c:v>8</c:v>
                </c:pt>
                <c:pt idx="7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1E-4B8D-AC73-B39D51D4DE8F}"/>
            </c:ext>
          </c:extLst>
        </c:ser>
        <c:ser>
          <c:idx val="2"/>
          <c:order val="2"/>
          <c:tx>
            <c:strRef>
              <c:f>'Main Data Table'!$A$18</c:f>
              <c:strCache>
                <c:ptCount val="1"/>
                <c:pt idx="0">
                  <c:v>Planted Flower Boarder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'Main Data Table'!$D$18:$D$25</c:f>
              <c:numCache>
                <c:formatCode>General</c:formatCode>
                <c:ptCount val="8"/>
                <c:pt idx="0">
                  <c:v>7</c:v>
                </c:pt>
                <c:pt idx="1">
                  <c:v>25</c:v>
                </c:pt>
                <c:pt idx="2">
                  <c:v>31.76</c:v>
                </c:pt>
                <c:pt idx="3">
                  <c:v>17.52</c:v>
                </c:pt>
                <c:pt idx="4">
                  <c:v>100.94</c:v>
                </c:pt>
                <c:pt idx="5">
                  <c:v>25.27</c:v>
                </c:pt>
                <c:pt idx="6">
                  <c:v>5.92</c:v>
                </c:pt>
                <c:pt idx="7">
                  <c:v>53.72</c:v>
                </c:pt>
              </c:numCache>
            </c:numRef>
          </c:xVal>
          <c:yVal>
            <c:numRef>
              <c:f>'Main Data Table'!$L$18:$L$25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23</c:v>
                </c:pt>
                <c:pt idx="3">
                  <c:v>12</c:v>
                </c:pt>
                <c:pt idx="4">
                  <c:v>41</c:v>
                </c:pt>
                <c:pt idx="5">
                  <c:v>14</c:v>
                </c:pt>
                <c:pt idx="6">
                  <c:v>2</c:v>
                </c:pt>
                <c:pt idx="7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1E-4B8D-AC73-B39D51D4DE8F}"/>
            </c:ext>
          </c:extLst>
        </c:ser>
        <c:ser>
          <c:idx val="3"/>
          <c:order val="3"/>
          <c:tx>
            <c:strRef>
              <c:f>'Main Data Table'!$A$26</c:f>
              <c:strCache>
                <c:ptCount val="1"/>
                <c:pt idx="0">
                  <c:v>Row of Trees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'Main Data Table'!$D$26:$D$27</c:f>
              <c:numCache>
                <c:formatCode>General</c:formatCode>
                <c:ptCount val="2"/>
                <c:pt idx="0">
                  <c:v>1663.82</c:v>
                </c:pt>
                <c:pt idx="1">
                  <c:v>852.11</c:v>
                </c:pt>
              </c:numCache>
            </c:numRef>
          </c:xVal>
          <c:yVal>
            <c:numRef>
              <c:f>'Main Data Table'!$L$26:$L$27</c:f>
              <c:numCache>
                <c:formatCode>General</c:formatCode>
                <c:ptCount val="2"/>
                <c:pt idx="0">
                  <c:v>18</c:v>
                </c:pt>
                <c:pt idx="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1E-4B8D-AC73-B39D51D4DE8F}"/>
            </c:ext>
          </c:extLst>
        </c:ser>
        <c:ser>
          <c:idx val="4"/>
          <c:order val="4"/>
          <c:tx>
            <c:strRef>
              <c:f>'Main Data Table'!$A$28</c:f>
              <c:strCache>
                <c:ptCount val="1"/>
                <c:pt idx="0">
                  <c:v>Short Grass Area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'Main Data Table'!$D$28:$D$38</c:f>
              <c:numCache>
                <c:formatCode>General</c:formatCode>
                <c:ptCount val="11"/>
                <c:pt idx="0">
                  <c:v>1235.96</c:v>
                </c:pt>
                <c:pt idx="1">
                  <c:v>896.24</c:v>
                </c:pt>
                <c:pt idx="2">
                  <c:v>755.88</c:v>
                </c:pt>
                <c:pt idx="3">
                  <c:v>538.94000000000005</c:v>
                </c:pt>
                <c:pt idx="4">
                  <c:v>1303.0999999999999</c:v>
                </c:pt>
                <c:pt idx="5">
                  <c:v>1074.77</c:v>
                </c:pt>
                <c:pt idx="6">
                  <c:v>534.17999999999995</c:v>
                </c:pt>
                <c:pt idx="7">
                  <c:v>136.83000000000001</c:v>
                </c:pt>
                <c:pt idx="8">
                  <c:v>46.84</c:v>
                </c:pt>
                <c:pt idx="9">
                  <c:v>179.87</c:v>
                </c:pt>
                <c:pt idx="10">
                  <c:v>476.33</c:v>
                </c:pt>
              </c:numCache>
            </c:numRef>
          </c:xVal>
          <c:yVal>
            <c:numRef>
              <c:f>'Main Data Table'!$L$28:$L$38</c:f>
              <c:numCache>
                <c:formatCode>General</c:formatCode>
                <c:ptCount val="11"/>
                <c:pt idx="0">
                  <c:v>43</c:v>
                </c:pt>
                <c:pt idx="1">
                  <c:v>35</c:v>
                </c:pt>
                <c:pt idx="2">
                  <c:v>49</c:v>
                </c:pt>
                <c:pt idx="3">
                  <c:v>33</c:v>
                </c:pt>
                <c:pt idx="4">
                  <c:v>52</c:v>
                </c:pt>
                <c:pt idx="5">
                  <c:v>14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1E-4B8D-AC73-B39D51D4DE8F}"/>
            </c:ext>
          </c:extLst>
        </c:ser>
        <c:ser>
          <c:idx val="5"/>
          <c:order val="5"/>
          <c:tx>
            <c:strRef>
              <c:f>'Main Data Table'!$A$39</c:f>
              <c:strCache>
                <c:ptCount val="1"/>
                <c:pt idx="0">
                  <c:v>Varied Habitat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'Main Data Table'!$D$39:$D$42</c:f>
              <c:numCache>
                <c:formatCode>General</c:formatCode>
                <c:ptCount val="4"/>
                <c:pt idx="0">
                  <c:v>4618.1499999999996</c:v>
                </c:pt>
                <c:pt idx="1">
                  <c:v>1223.17</c:v>
                </c:pt>
                <c:pt idx="2">
                  <c:v>669.73</c:v>
                </c:pt>
                <c:pt idx="3">
                  <c:v>1920.9</c:v>
                </c:pt>
              </c:numCache>
            </c:numRef>
          </c:xVal>
          <c:yVal>
            <c:numRef>
              <c:f>'Main Data Table'!$L$39:$L$42</c:f>
              <c:numCache>
                <c:formatCode>General</c:formatCode>
                <c:ptCount val="4"/>
                <c:pt idx="0">
                  <c:v>39</c:v>
                </c:pt>
                <c:pt idx="1">
                  <c:v>38</c:v>
                </c:pt>
                <c:pt idx="2">
                  <c:v>62</c:v>
                </c:pt>
                <c:pt idx="3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1E-4B8D-AC73-B39D51D4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52384"/>
        <c:axId val="58770944"/>
      </c:scatterChart>
      <c:valAx>
        <c:axId val="58752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Habitat Area m²</a:t>
                </a:r>
                <a:r>
                  <a:rPr lang="en-GB" baseline="0"/>
                  <a:t>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2790157480314955"/>
              <c:y val="0.9157174103237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0944"/>
        <c:crosses val="autoZero"/>
        <c:crossBetween val="midCat"/>
      </c:valAx>
      <c:valAx>
        <c:axId val="587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Species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8264253426655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238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7.8703703703703706E-2"/>
          <c:w val="0.8122939632545931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'Main Data Table'!$D$6:$D$42</c:f>
              <c:numCache>
                <c:formatCode>General</c:formatCode>
                <c:ptCount val="37"/>
                <c:pt idx="0">
                  <c:v>63.6</c:v>
                </c:pt>
                <c:pt idx="1">
                  <c:v>53.92</c:v>
                </c:pt>
                <c:pt idx="2">
                  <c:v>2162.17</c:v>
                </c:pt>
                <c:pt idx="3">
                  <c:v>2729.92</c:v>
                </c:pt>
                <c:pt idx="4">
                  <c:v>90.12</c:v>
                </c:pt>
                <c:pt idx="5">
                  <c:v>51.11</c:v>
                </c:pt>
                <c:pt idx="6">
                  <c:v>93.91</c:v>
                </c:pt>
                <c:pt idx="7">
                  <c:v>74.599999999999994</c:v>
                </c:pt>
                <c:pt idx="8">
                  <c:v>70.209999999999994</c:v>
                </c:pt>
                <c:pt idx="9">
                  <c:v>115.11</c:v>
                </c:pt>
                <c:pt idx="10">
                  <c:v>103.93</c:v>
                </c:pt>
                <c:pt idx="11">
                  <c:v>162.38999999999999</c:v>
                </c:pt>
                <c:pt idx="12">
                  <c:v>7</c:v>
                </c:pt>
                <c:pt idx="13">
                  <c:v>25</c:v>
                </c:pt>
                <c:pt idx="14">
                  <c:v>31.76</c:v>
                </c:pt>
                <c:pt idx="15">
                  <c:v>17.52</c:v>
                </c:pt>
                <c:pt idx="16">
                  <c:v>100.94</c:v>
                </c:pt>
                <c:pt idx="17">
                  <c:v>25.27</c:v>
                </c:pt>
                <c:pt idx="18">
                  <c:v>5.92</c:v>
                </c:pt>
                <c:pt idx="19">
                  <c:v>53.72</c:v>
                </c:pt>
                <c:pt idx="20">
                  <c:v>1663.82</c:v>
                </c:pt>
                <c:pt idx="21">
                  <c:v>852.11</c:v>
                </c:pt>
                <c:pt idx="22">
                  <c:v>1235.96</c:v>
                </c:pt>
                <c:pt idx="23">
                  <c:v>896.24</c:v>
                </c:pt>
                <c:pt idx="24">
                  <c:v>755.88</c:v>
                </c:pt>
                <c:pt idx="25">
                  <c:v>538.94000000000005</c:v>
                </c:pt>
                <c:pt idx="26">
                  <c:v>1303.0999999999999</c:v>
                </c:pt>
                <c:pt idx="27">
                  <c:v>1074.77</c:v>
                </c:pt>
                <c:pt idx="28">
                  <c:v>534.17999999999995</c:v>
                </c:pt>
                <c:pt idx="29">
                  <c:v>136.83000000000001</c:v>
                </c:pt>
                <c:pt idx="30">
                  <c:v>46.84</c:v>
                </c:pt>
                <c:pt idx="31">
                  <c:v>179.87</c:v>
                </c:pt>
                <c:pt idx="32">
                  <c:v>476.33</c:v>
                </c:pt>
                <c:pt idx="33">
                  <c:v>4618.1499999999996</c:v>
                </c:pt>
                <c:pt idx="34">
                  <c:v>1223.17</c:v>
                </c:pt>
                <c:pt idx="35">
                  <c:v>669.73</c:v>
                </c:pt>
                <c:pt idx="36">
                  <c:v>1920.9</c:v>
                </c:pt>
              </c:numCache>
            </c:numRef>
          </c:xVal>
          <c:yVal>
            <c:numRef>
              <c:f>'Main Data Table'!$L$6:$L$42</c:f>
              <c:numCache>
                <c:formatCode>General</c:formatCode>
                <c:ptCount val="37"/>
                <c:pt idx="0">
                  <c:v>5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18</c:v>
                </c:pt>
                <c:pt idx="5">
                  <c:v>13</c:v>
                </c:pt>
                <c:pt idx="6">
                  <c:v>38</c:v>
                </c:pt>
                <c:pt idx="7">
                  <c:v>11</c:v>
                </c:pt>
                <c:pt idx="8">
                  <c:v>29</c:v>
                </c:pt>
                <c:pt idx="9">
                  <c:v>4</c:v>
                </c:pt>
                <c:pt idx="10">
                  <c:v>8</c:v>
                </c:pt>
                <c:pt idx="11">
                  <c:v>13</c:v>
                </c:pt>
                <c:pt idx="12">
                  <c:v>5</c:v>
                </c:pt>
                <c:pt idx="13">
                  <c:v>16</c:v>
                </c:pt>
                <c:pt idx="14">
                  <c:v>23</c:v>
                </c:pt>
                <c:pt idx="15">
                  <c:v>12</c:v>
                </c:pt>
                <c:pt idx="16">
                  <c:v>41</c:v>
                </c:pt>
                <c:pt idx="17">
                  <c:v>14</c:v>
                </c:pt>
                <c:pt idx="18">
                  <c:v>2</c:v>
                </c:pt>
                <c:pt idx="19">
                  <c:v>7</c:v>
                </c:pt>
                <c:pt idx="20">
                  <c:v>18</c:v>
                </c:pt>
                <c:pt idx="21">
                  <c:v>31</c:v>
                </c:pt>
                <c:pt idx="22">
                  <c:v>43</c:v>
                </c:pt>
                <c:pt idx="23">
                  <c:v>35</c:v>
                </c:pt>
                <c:pt idx="24">
                  <c:v>49</c:v>
                </c:pt>
                <c:pt idx="25">
                  <c:v>33</c:v>
                </c:pt>
                <c:pt idx="26">
                  <c:v>52</c:v>
                </c:pt>
                <c:pt idx="27">
                  <c:v>14</c:v>
                </c:pt>
                <c:pt idx="28">
                  <c:v>16</c:v>
                </c:pt>
                <c:pt idx="29">
                  <c:v>10</c:v>
                </c:pt>
                <c:pt idx="30">
                  <c:v>11</c:v>
                </c:pt>
                <c:pt idx="31">
                  <c:v>13</c:v>
                </c:pt>
                <c:pt idx="32">
                  <c:v>23</c:v>
                </c:pt>
                <c:pt idx="33">
                  <c:v>39</c:v>
                </c:pt>
                <c:pt idx="34">
                  <c:v>38</c:v>
                </c:pt>
                <c:pt idx="35">
                  <c:v>62</c:v>
                </c:pt>
                <c:pt idx="36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DB-490B-9C93-02E66CB8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84384"/>
        <c:axId val="59331712"/>
      </c:scatterChart>
      <c:valAx>
        <c:axId val="58784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Habitat</a:t>
                </a:r>
                <a:r>
                  <a:rPr lang="en-GB" baseline="0"/>
                  <a:t> Size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7278346456692921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1712"/>
        <c:crosses val="autoZero"/>
        <c:crossBetween val="midCat"/>
      </c:valAx>
      <c:valAx>
        <c:axId val="593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Sppecies</a:t>
                </a:r>
                <a:r>
                  <a:rPr lang="en-GB" baseline="0"/>
                  <a:t> per plot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6666666666666666E-2"/>
              <c:y val="0.17325605132691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84384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'Main Data Table'!$F$5:$F$6</c:f>
              <c:strCache>
                <c:ptCount val="2"/>
                <c:pt idx="0">
                  <c:v>High Trees</c:v>
                </c:pt>
                <c:pt idx="1">
                  <c:v>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Table'!$F$7:$F$42</c:f>
              <c:numCache>
                <c:formatCode>0</c:formatCode>
                <c:ptCount val="36"/>
                <c:pt idx="0">
                  <c:v>1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1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A-46F0-864B-7F96E7404A7E}"/>
            </c:ext>
          </c:extLst>
        </c:ser>
        <c:ser>
          <c:idx val="1"/>
          <c:order val="1"/>
          <c:tx>
            <c:strRef>
              <c:f>'Main Data Table'!$G$5:$G$6</c:f>
              <c:strCache>
                <c:ptCount val="2"/>
                <c:pt idx="0">
                  <c:v>Low Trees</c:v>
                </c:pt>
                <c:pt idx="1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Table'!$G$7:$G$42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A-46F0-864B-7F96E7404A7E}"/>
            </c:ext>
          </c:extLst>
        </c:ser>
        <c:ser>
          <c:idx val="2"/>
          <c:order val="2"/>
          <c:tx>
            <c:strRef>
              <c:f>'Main Data Table'!$H$5:$H$6</c:f>
              <c:strCache>
                <c:ptCount val="2"/>
                <c:pt idx="0">
                  <c:v>Bushes</c:v>
                </c:pt>
                <c:pt idx="1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Table'!$H$7:$H$42</c:f>
              <c:numCache>
                <c:formatCode>0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14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11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0</c:v>
                </c:pt>
                <c:pt idx="20">
                  <c:v>8</c:v>
                </c:pt>
                <c:pt idx="21">
                  <c:v>17</c:v>
                </c:pt>
                <c:pt idx="22">
                  <c:v>7</c:v>
                </c:pt>
                <c:pt idx="23">
                  <c:v>17</c:v>
                </c:pt>
                <c:pt idx="24">
                  <c:v>0</c:v>
                </c:pt>
                <c:pt idx="25">
                  <c:v>16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5</c:v>
                </c:pt>
                <c:pt idx="33">
                  <c:v>10</c:v>
                </c:pt>
                <c:pt idx="34">
                  <c:v>10</c:v>
                </c:pt>
                <c:pt idx="3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A-46F0-864B-7F96E7404A7E}"/>
            </c:ext>
          </c:extLst>
        </c:ser>
        <c:ser>
          <c:idx val="3"/>
          <c:order val="3"/>
          <c:tx>
            <c:strRef>
              <c:f>'Main Data Table'!$I$5:$I$6</c:f>
              <c:strCache>
                <c:ptCount val="2"/>
                <c:pt idx="0">
                  <c:v>Tall Grasses &amp; Herbs </c:v>
                </c:pt>
                <c:pt idx="1">
                  <c:v>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Table'!$I$7:$I$42</c:f>
              <c:numCache>
                <c:formatCode>0</c:formatCode>
                <c:ptCount val="36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A-46F0-864B-7F96E7404A7E}"/>
            </c:ext>
          </c:extLst>
        </c:ser>
        <c:ser>
          <c:idx val="4"/>
          <c:order val="4"/>
          <c:tx>
            <c:strRef>
              <c:f>'Main Data Table'!$J$5:$J$6</c:f>
              <c:strCache>
                <c:ptCount val="2"/>
                <c:pt idx="0">
                  <c:v>Short Grasses &amp; Herbs</c:v>
                </c:pt>
                <c:pt idx="1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Table'!$J$7:$J$42</c:f>
              <c:numCache>
                <c:formatCode>0</c:formatCode>
                <c:ptCount val="36"/>
                <c:pt idx="0">
                  <c:v>0</c:v>
                </c:pt>
                <c:pt idx="1">
                  <c:v>12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12</c:v>
                </c:pt>
                <c:pt idx="21">
                  <c:v>20</c:v>
                </c:pt>
                <c:pt idx="22">
                  <c:v>16</c:v>
                </c:pt>
                <c:pt idx="23">
                  <c:v>17</c:v>
                </c:pt>
                <c:pt idx="24">
                  <c:v>11</c:v>
                </c:pt>
                <c:pt idx="25">
                  <c:v>17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  <c:pt idx="30">
                  <c:v>11</c:v>
                </c:pt>
                <c:pt idx="31">
                  <c:v>18</c:v>
                </c:pt>
                <c:pt idx="32">
                  <c:v>14</c:v>
                </c:pt>
                <c:pt idx="33">
                  <c:v>13</c:v>
                </c:pt>
                <c:pt idx="34">
                  <c:v>14</c:v>
                </c:pt>
                <c:pt idx="3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0A-46F0-864B-7F96E7404A7E}"/>
            </c:ext>
          </c:extLst>
        </c:ser>
        <c:ser>
          <c:idx val="5"/>
          <c:order val="5"/>
          <c:tx>
            <c:strRef>
              <c:f>'Main Data Table'!$K$5:$K$6</c:f>
              <c:strCache>
                <c:ptCount val="2"/>
                <c:pt idx="0">
                  <c:v>Other Ground Flora</c:v>
                </c:pt>
                <c:pt idx="1">
                  <c:v>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'Main Data Table'!$A$7:$A$42</c:f>
              <c:strCache>
                <c:ptCount val="36"/>
                <c:pt idx="0">
                  <c:v>Groups of Trees</c:v>
                </c:pt>
                <c:pt idx="1">
                  <c:v>Groups of Trees</c:v>
                </c:pt>
                <c:pt idx="2">
                  <c:v>Groups of Trees</c:v>
                </c:pt>
                <c:pt idx="3">
                  <c:v>Hedges &amp; Shrubbery</c:v>
                </c:pt>
                <c:pt idx="4">
                  <c:v>Hedges &amp; Shrubbery</c:v>
                </c:pt>
                <c:pt idx="5">
                  <c:v>Hedges &amp; Shrubbery</c:v>
                </c:pt>
                <c:pt idx="6">
                  <c:v>Hedges and Shrubbery</c:v>
                </c:pt>
                <c:pt idx="7">
                  <c:v>Hedges and Shrubbery</c:v>
                </c:pt>
                <c:pt idx="8">
                  <c:v>Hedges and Shrubbery</c:v>
                </c:pt>
                <c:pt idx="9">
                  <c:v>Hedges and Shrubbery</c:v>
                </c:pt>
                <c:pt idx="10">
                  <c:v>Hedges and Shrubbery</c:v>
                </c:pt>
                <c:pt idx="11">
                  <c:v>Planted Flower Boarder</c:v>
                </c:pt>
                <c:pt idx="12">
                  <c:v>Planted Flower Boarder</c:v>
                </c:pt>
                <c:pt idx="13">
                  <c:v>Planted Flower Boarder</c:v>
                </c:pt>
                <c:pt idx="14">
                  <c:v>Planted Flower Boarder</c:v>
                </c:pt>
                <c:pt idx="15">
                  <c:v>Planted Flower Boarder</c:v>
                </c:pt>
                <c:pt idx="16">
                  <c:v>Planted Flower Boarder</c:v>
                </c:pt>
                <c:pt idx="17">
                  <c:v>Planted Flower Boarder</c:v>
                </c:pt>
                <c:pt idx="18">
                  <c:v>Planted Flower Boarder</c:v>
                </c:pt>
                <c:pt idx="19">
                  <c:v>Row of Trees</c:v>
                </c:pt>
                <c:pt idx="20">
                  <c:v>Row of Trees</c:v>
                </c:pt>
                <c:pt idx="21">
                  <c:v>Short Grass Area</c:v>
                </c:pt>
                <c:pt idx="22">
                  <c:v>Short Grass Area</c:v>
                </c:pt>
                <c:pt idx="23">
                  <c:v>Short Grass Area</c:v>
                </c:pt>
                <c:pt idx="24">
                  <c:v>Short Grass Area</c:v>
                </c:pt>
                <c:pt idx="25">
                  <c:v>Short Grass Area</c:v>
                </c:pt>
                <c:pt idx="26">
                  <c:v>Short Grass Area</c:v>
                </c:pt>
                <c:pt idx="27">
                  <c:v>Short Grass Area</c:v>
                </c:pt>
                <c:pt idx="28">
                  <c:v>Short Grass Area</c:v>
                </c:pt>
                <c:pt idx="29">
                  <c:v>Short Grass Area</c:v>
                </c:pt>
                <c:pt idx="30">
                  <c:v>Short Grass Area</c:v>
                </c:pt>
                <c:pt idx="31">
                  <c:v>Short Grass Area</c:v>
                </c:pt>
                <c:pt idx="32">
                  <c:v>Varied Habitat</c:v>
                </c:pt>
                <c:pt idx="33">
                  <c:v>Varied Habitat</c:v>
                </c:pt>
                <c:pt idx="34">
                  <c:v>Varied Habitat</c:v>
                </c:pt>
                <c:pt idx="35">
                  <c:v>Varied Habitat</c:v>
                </c:pt>
              </c:strCache>
            </c:strRef>
          </c:cat>
          <c:val>
            <c:numRef>
              <c:f>'Main Data Table'!$K$7:$K$42</c:f>
              <c:numCache>
                <c:formatCode>0</c:formatCode>
                <c:ptCount val="36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8</c:v>
                </c:pt>
                <c:pt idx="5">
                  <c:v>15</c:v>
                </c:pt>
                <c:pt idx="6">
                  <c:v>10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15</c:v>
                </c:pt>
                <c:pt idx="25">
                  <c:v>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</c:v>
                </c:pt>
                <c:pt idx="33">
                  <c:v>10</c:v>
                </c:pt>
                <c:pt idx="34">
                  <c:v>30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0A-46F0-864B-7F96E740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62400"/>
        <c:axId val="59463936"/>
      </c:barChart>
      <c:catAx>
        <c:axId val="5946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63936"/>
        <c:crosses val="autoZero"/>
        <c:auto val="1"/>
        <c:lblAlgn val="ctr"/>
        <c:lblOffset val="100"/>
        <c:noMultiLvlLbl val="0"/>
      </c:catAx>
      <c:valAx>
        <c:axId val="5946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6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Vegetation</a:t>
            </a:r>
            <a:r>
              <a:rPr lang="en-GB" baseline="0"/>
              <a:t> Structure</a:t>
            </a:r>
            <a:endParaRPr lang="en-GB"/>
          </a:p>
        </c:rich>
      </c:tx>
      <c:layout>
        <c:manualLayout>
          <c:xMode val="edge"/>
          <c:yMode val="edge"/>
          <c:x val="1.1399766146293646E-2"/>
          <c:y val="2.330823507474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333025016567"/>
          <c:y val="0.31273873973659816"/>
          <c:w val="0.87220470715416765"/>
          <c:h val="0.540648277264486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Tables!$H$4</c:f>
              <c:strCache>
                <c:ptCount val="1"/>
                <c:pt idx="0">
                  <c:v>High Trees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Tables!$H$5:$H$41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2</c:v>
                </c:pt>
                <c:pt idx="3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1-4C13-A23E-10390BC8AB33}"/>
            </c:ext>
          </c:extLst>
        </c:ser>
        <c:ser>
          <c:idx val="1"/>
          <c:order val="1"/>
          <c:tx>
            <c:strRef>
              <c:f>Tables!$I$4</c:f>
              <c:strCache>
                <c:ptCount val="1"/>
                <c:pt idx="0">
                  <c:v>Low Trees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Tables!$I$5:$I$41</c:f>
              <c:numCache>
                <c:formatCode>General</c:formatCode>
                <c:ptCount val="3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1-4C13-A23E-10390BC8AB33}"/>
            </c:ext>
          </c:extLst>
        </c:ser>
        <c:ser>
          <c:idx val="2"/>
          <c:order val="2"/>
          <c:tx>
            <c:strRef>
              <c:f>Tables!$J$4</c:f>
              <c:strCache>
                <c:ptCount val="1"/>
                <c:pt idx="0">
                  <c:v>Bushes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Tables!$J$5:$J$41</c:f>
              <c:numCache>
                <c:formatCode>General</c:formatCode>
                <c:ptCount val="37"/>
                <c:pt idx="0">
                  <c:v>7</c:v>
                </c:pt>
                <c:pt idx="1">
                  <c:v>10</c:v>
                </c:pt>
                <c:pt idx="2">
                  <c:v>17</c:v>
                </c:pt>
                <c:pt idx="3">
                  <c:v>24</c:v>
                </c:pt>
                <c:pt idx="4">
                  <c:v>7</c:v>
                </c:pt>
                <c:pt idx="5">
                  <c:v>8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</c:v>
                </c:pt>
                <c:pt idx="17">
                  <c:v>2</c:v>
                </c:pt>
                <c:pt idx="18">
                  <c:v>7</c:v>
                </c:pt>
                <c:pt idx="19">
                  <c:v>14</c:v>
                </c:pt>
                <c:pt idx="20">
                  <c:v>10</c:v>
                </c:pt>
                <c:pt idx="21">
                  <c:v>0</c:v>
                </c:pt>
                <c:pt idx="22">
                  <c:v>17</c:v>
                </c:pt>
                <c:pt idx="23">
                  <c:v>14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16</c:v>
                </c:pt>
                <c:pt idx="28">
                  <c:v>1</c:v>
                </c:pt>
                <c:pt idx="29">
                  <c:v>10</c:v>
                </c:pt>
                <c:pt idx="30">
                  <c:v>8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1-4C13-A23E-10390BC8AB33}"/>
            </c:ext>
          </c:extLst>
        </c:ser>
        <c:ser>
          <c:idx val="3"/>
          <c:order val="3"/>
          <c:tx>
            <c:strRef>
              <c:f>Tables!$K$4</c:f>
              <c:strCache>
                <c:ptCount val="1"/>
                <c:pt idx="0">
                  <c:v>Tall Grasses &amp; Herbs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Tables!$K$5:$K$41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1-4C13-A23E-10390BC8AB33}"/>
            </c:ext>
          </c:extLst>
        </c:ser>
        <c:ser>
          <c:idx val="4"/>
          <c:order val="4"/>
          <c:tx>
            <c:strRef>
              <c:f>Tables!$L$4</c:f>
              <c:strCache>
                <c:ptCount val="1"/>
                <c:pt idx="0">
                  <c:v>Short Grasses &amp; Herbs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Tables!$L$5:$L$41</c:f>
              <c:numCache>
                <c:formatCode>General</c:formatCode>
                <c:ptCount val="37"/>
                <c:pt idx="0">
                  <c:v>0</c:v>
                </c:pt>
                <c:pt idx="1">
                  <c:v>13</c:v>
                </c:pt>
                <c:pt idx="2">
                  <c:v>20</c:v>
                </c:pt>
                <c:pt idx="3">
                  <c:v>16</c:v>
                </c:pt>
                <c:pt idx="4">
                  <c:v>16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18</c:v>
                </c:pt>
                <c:pt idx="10">
                  <c:v>10</c:v>
                </c:pt>
                <c:pt idx="11">
                  <c:v>9</c:v>
                </c:pt>
                <c:pt idx="12">
                  <c:v>15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11</c:v>
                </c:pt>
                <c:pt idx="27">
                  <c:v>17</c:v>
                </c:pt>
                <c:pt idx="28">
                  <c:v>10</c:v>
                </c:pt>
                <c:pt idx="29">
                  <c:v>14</c:v>
                </c:pt>
                <c:pt idx="30">
                  <c:v>15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11</c:v>
                </c:pt>
                <c:pt idx="3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1-4C13-A23E-10390BC8AB33}"/>
            </c:ext>
          </c:extLst>
        </c:ser>
        <c:ser>
          <c:idx val="5"/>
          <c:order val="5"/>
          <c:tx>
            <c:strRef>
              <c:f>Tables!$M$4</c:f>
              <c:strCache>
                <c:ptCount val="1"/>
                <c:pt idx="0">
                  <c:v>Other Ground Flora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Tables!$M$5:$M$41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9</c:v>
                </c:pt>
                <c:pt idx="5">
                  <c:v>9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0</c:v>
                </c:pt>
                <c:pt idx="15">
                  <c:v>12</c:v>
                </c:pt>
                <c:pt idx="16">
                  <c:v>16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6</c:v>
                </c:pt>
                <c:pt idx="21">
                  <c:v>0</c:v>
                </c:pt>
                <c:pt idx="22">
                  <c:v>11</c:v>
                </c:pt>
                <c:pt idx="23">
                  <c:v>4</c:v>
                </c:pt>
                <c:pt idx="24">
                  <c:v>23</c:v>
                </c:pt>
                <c:pt idx="25">
                  <c:v>0</c:v>
                </c:pt>
                <c:pt idx="26">
                  <c:v>15</c:v>
                </c:pt>
                <c:pt idx="27">
                  <c:v>16</c:v>
                </c:pt>
                <c:pt idx="28">
                  <c:v>11</c:v>
                </c:pt>
                <c:pt idx="29">
                  <c:v>30</c:v>
                </c:pt>
                <c:pt idx="30">
                  <c:v>15</c:v>
                </c:pt>
                <c:pt idx="31">
                  <c:v>0</c:v>
                </c:pt>
                <c:pt idx="32">
                  <c:v>8</c:v>
                </c:pt>
                <c:pt idx="33">
                  <c:v>10</c:v>
                </c:pt>
                <c:pt idx="34">
                  <c:v>6</c:v>
                </c:pt>
                <c:pt idx="35">
                  <c:v>0</c:v>
                </c:pt>
                <c:pt idx="3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1-4C13-A23E-10390BC8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875264"/>
        <c:axId val="58881536"/>
      </c:barChart>
      <c:catAx>
        <c:axId val="5887526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81536"/>
        <c:crosses val="autoZero"/>
        <c:auto val="1"/>
        <c:lblAlgn val="ctr"/>
        <c:lblOffset val="100"/>
        <c:noMultiLvlLbl val="0"/>
      </c:catAx>
      <c:valAx>
        <c:axId val="5888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Leaf Shapes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99976903607919"/>
          <c:y val="0.11312055422945361"/>
          <c:w val="0.76500032573519317"/>
          <c:h val="0.14894086664530859"/>
        </c:manualLayout>
      </c:layout>
      <c:overlay val="0"/>
      <c:spPr>
        <a:noFill/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9868766404201"/>
          <c:y val="8.3333333333333329E-2"/>
          <c:w val="0.66261242344706917"/>
          <c:h val="0.74350320793234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F-4CE6-939F-F3E4EA4227A4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F-4CE6-939F-F3E4EA4227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'Smaller Tables'!$G$14:$G$19</c:f>
              <c:strCache>
                <c:ptCount val="6"/>
                <c:pt idx="0">
                  <c:v>Groups of Trees</c:v>
                </c:pt>
                <c:pt idx="1">
                  <c:v>Hedges &amp; Shrubbery</c:v>
                </c:pt>
                <c:pt idx="2">
                  <c:v>Planted Flower Boarder</c:v>
                </c:pt>
                <c:pt idx="3">
                  <c:v>Row of Trees</c:v>
                </c:pt>
                <c:pt idx="4">
                  <c:v>Short Grass Area</c:v>
                </c:pt>
                <c:pt idx="5">
                  <c:v>Varied Habitat</c:v>
                </c:pt>
              </c:strCache>
            </c:strRef>
          </c:cat>
          <c:val>
            <c:numRef>
              <c:f>'Smaller Tables'!$H$14:$H$19</c:f>
              <c:numCache>
                <c:formatCode>General</c:formatCode>
                <c:ptCount val="6"/>
                <c:pt idx="0">
                  <c:v>5009.6100000000006</c:v>
                </c:pt>
                <c:pt idx="1">
                  <c:v>761.38</c:v>
                </c:pt>
                <c:pt idx="2">
                  <c:v>267.13</c:v>
                </c:pt>
                <c:pt idx="3">
                  <c:v>2515.9299999999998</c:v>
                </c:pt>
                <c:pt idx="4" formatCode="0.00">
                  <c:v>7178.9400000000005</c:v>
                </c:pt>
                <c:pt idx="5" formatCode="0.00">
                  <c:v>8431.9499999999989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F-4CE6-939F-F3E4EA42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65088"/>
        <c:axId val="59066624"/>
      </c:barChart>
      <c:catAx>
        <c:axId val="5906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66624"/>
        <c:crosses val="autoZero"/>
        <c:auto val="1"/>
        <c:lblAlgn val="ctr"/>
        <c:lblOffset val="100"/>
        <c:noMultiLvlLbl val="0"/>
      </c:catAx>
      <c:valAx>
        <c:axId val="5906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effectLst/>
                  </a:rPr>
                  <a:t>Area (m²)</a:t>
                </a:r>
              </a:p>
            </c:rich>
          </c:tx>
          <c:layout>
            <c:manualLayout>
              <c:xMode val="edge"/>
              <c:yMode val="edge"/>
              <c:x val="0.53127012248468941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6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</a:t>
            </a:r>
            <a:r>
              <a:rPr lang="en-GB" baseline="0"/>
              <a:t> of </a:t>
            </a:r>
            <a:r>
              <a:rPr lang="en-GB"/>
              <a:t>Habitat Type </a:t>
            </a:r>
          </a:p>
        </c:rich>
      </c:tx>
      <c:layout>
        <c:manualLayout>
          <c:xMode val="edge"/>
          <c:yMode val="edge"/>
          <c:x val="0.1261596675415573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024496937882767E-2"/>
          <c:y val="0.19707713619130943"/>
          <c:w val="0.40750678040244964"/>
          <c:h val="0.679177967337416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DD-427E-A352-BCE86F6B06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DD-427E-A352-BCE86F6B06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DD-427E-A352-BCE86F6B06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DD-427E-A352-BCE86F6B06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DD-427E-A352-BCE86F6B06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DD-427E-A352-BCE86F6B062B}"/>
              </c:ext>
            </c:extLst>
          </c:dPt>
          <c:dLbls>
            <c:dLbl>
              <c:idx val="0"/>
              <c:layout>
                <c:manualLayout>
                  <c:x val="-9.166666666666666E-2"/>
                  <c:y val="2.7777777777777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D-427E-A352-BCE86F6B062B}"/>
                </c:ext>
              </c:extLst>
            </c:dLbl>
            <c:dLbl>
              <c:idx val="1"/>
              <c:layout>
                <c:manualLayout>
                  <c:x val="-2.7777777777777779E-3"/>
                  <c:y val="-5.5555555555555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D-427E-A352-BCE86F6B062B}"/>
                </c:ext>
              </c:extLst>
            </c:dLbl>
            <c:dLbl>
              <c:idx val="2"/>
              <c:layout>
                <c:manualLayout>
                  <c:x val="6.9444444444444448E-2"/>
                  <c:y val="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D-427E-A352-BCE86F6B062B}"/>
                </c:ext>
              </c:extLst>
            </c:dLbl>
            <c:dLbl>
              <c:idx val="3"/>
              <c:layout>
                <c:manualLayout>
                  <c:x val="-5.5555555555556061E-3"/>
                  <c:y val="6.0185185185185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D-427E-A352-BCE86F6B062B}"/>
                </c:ext>
              </c:extLst>
            </c:dLbl>
            <c:dLbl>
              <c:idx val="4"/>
              <c:layout>
                <c:manualLayout>
                  <c:x val="5.5555555555555297E-3"/>
                  <c:y val="-6.0185185185185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D-427E-A352-BCE86F6B062B}"/>
                </c:ext>
              </c:extLst>
            </c:dLbl>
            <c:dLbl>
              <c:idx val="5"/>
              <c:layout>
                <c:manualLayout>
                  <c:x val="4.1666666666666664E-2"/>
                  <c:y val="2.77777777777777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DD-427E-A352-BCE86F6B06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Charts!$A$5:$A$10</c:f>
              <c:strCache>
                <c:ptCount val="6"/>
                <c:pt idx="0">
                  <c:v>Group of Trees</c:v>
                </c:pt>
                <c:pt idx="1">
                  <c:v>Hedges &amp; Shrubbery</c:v>
                </c:pt>
                <c:pt idx="2">
                  <c:v>Planted Flower Boarder</c:v>
                </c:pt>
                <c:pt idx="3">
                  <c:v>Row of Trees</c:v>
                </c:pt>
                <c:pt idx="4">
                  <c:v>Short Grass Area</c:v>
                </c:pt>
                <c:pt idx="5">
                  <c:v>Varied Habitat</c:v>
                </c:pt>
              </c:strCache>
            </c:strRef>
          </c:cat>
          <c:val>
            <c:numRef>
              <c:f>Charts!$B$5:$B$10</c:f>
              <c:numCache>
                <c:formatCode>General</c:formatCode>
                <c:ptCount val="6"/>
                <c:pt idx="0">
                  <c:v>5009.6100000000006</c:v>
                </c:pt>
                <c:pt idx="1">
                  <c:v>761.38</c:v>
                </c:pt>
                <c:pt idx="2">
                  <c:v>267.13</c:v>
                </c:pt>
                <c:pt idx="3">
                  <c:v>2515.9299999999998</c:v>
                </c:pt>
                <c:pt idx="4">
                  <c:v>7178.9400000000005</c:v>
                </c:pt>
                <c:pt idx="5">
                  <c:v>8431.9499999999989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DD-427E-A352-BCE86F6B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565157480314959"/>
          <c:y val="0.11921186934966464"/>
          <c:w val="0.21980774278215218"/>
          <c:h val="0.7881955380577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49868766404201"/>
          <c:y val="8.3333333333333329E-2"/>
          <c:w val="0.66261242344706917"/>
          <c:h val="0.74350320793234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4-4E04-8267-CB2D973E39DE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04-4E04-8267-CB2D973E3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'Smaller Tables'!$G$14:$G$19</c:f>
              <c:strCache>
                <c:ptCount val="6"/>
                <c:pt idx="0">
                  <c:v>Groups of Trees</c:v>
                </c:pt>
                <c:pt idx="1">
                  <c:v>Hedges &amp; Shrubbery</c:v>
                </c:pt>
                <c:pt idx="2">
                  <c:v>Planted Flower Boarder</c:v>
                </c:pt>
                <c:pt idx="3">
                  <c:v>Row of Trees</c:v>
                </c:pt>
                <c:pt idx="4">
                  <c:v>Short Grass Area</c:v>
                </c:pt>
                <c:pt idx="5">
                  <c:v>Varied Habitat</c:v>
                </c:pt>
              </c:strCache>
            </c:strRef>
          </c:cat>
          <c:val>
            <c:numRef>
              <c:f>'Smaller Tables'!$H$14:$H$19</c:f>
              <c:numCache>
                <c:formatCode>General</c:formatCode>
                <c:ptCount val="6"/>
                <c:pt idx="0">
                  <c:v>5009.6100000000006</c:v>
                </c:pt>
                <c:pt idx="1">
                  <c:v>761.38</c:v>
                </c:pt>
                <c:pt idx="2">
                  <c:v>267.13</c:v>
                </c:pt>
                <c:pt idx="3">
                  <c:v>2515.9299999999998</c:v>
                </c:pt>
                <c:pt idx="4" formatCode="0.00">
                  <c:v>7178.9400000000005</c:v>
                </c:pt>
                <c:pt idx="5" formatCode="0.00">
                  <c:v>8431.9499999999989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4-4E04-8267-CB2D973E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195776"/>
        <c:axId val="59197312"/>
      </c:barChart>
      <c:catAx>
        <c:axId val="5919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97312"/>
        <c:crosses val="autoZero"/>
        <c:auto val="1"/>
        <c:lblAlgn val="ctr"/>
        <c:lblOffset val="100"/>
        <c:noMultiLvlLbl val="0"/>
      </c:catAx>
      <c:valAx>
        <c:axId val="5919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effectLst/>
                  </a:rPr>
                  <a:t>Area (m²)</a:t>
                </a:r>
              </a:p>
            </c:rich>
          </c:tx>
          <c:layout>
            <c:manualLayout>
              <c:xMode val="edge"/>
              <c:yMode val="edge"/>
              <c:x val="0.53127012248468941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32</xdr:row>
      <xdr:rowOff>19051</xdr:rowOff>
    </xdr:from>
    <xdr:to>
      <xdr:col>31</xdr:col>
      <xdr:colOff>438149</xdr:colOff>
      <xdr:row>38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180974</xdr:colOff>
      <xdr:row>32</xdr:row>
      <xdr:rowOff>28574</xdr:rowOff>
    </xdr:from>
    <xdr:to>
      <xdr:col>22</xdr:col>
      <xdr:colOff>485774</xdr:colOff>
      <xdr:row>38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</xdr:colOff>
      <xdr:row>12</xdr:row>
      <xdr:rowOff>194072</xdr:rowOff>
    </xdr:from>
    <xdr:to>
      <xdr:col>20</xdr:col>
      <xdr:colOff>559593</xdr:colOff>
      <xdr:row>19</xdr:row>
      <xdr:rowOff>270272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29765</xdr:colOff>
      <xdr:row>4</xdr:row>
      <xdr:rowOff>51197</xdr:rowOff>
    </xdr:from>
    <xdr:to>
      <xdr:col>19</xdr:col>
      <xdr:colOff>410765</xdr:colOff>
      <xdr:row>11</xdr:row>
      <xdr:rowOff>127397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867508</xdr:colOff>
      <xdr:row>25</xdr:row>
      <xdr:rowOff>127488</xdr:rowOff>
    </xdr:from>
    <xdr:to>
      <xdr:col>19</xdr:col>
      <xdr:colOff>92074</xdr:colOff>
      <xdr:row>35</xdr:row>
      <xdr:rowOff>155005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17585</xdr:colOff>
      <xdr:row>3</xdr:row>
      <xdr:rowOff>17272</xdr:rowOff>
    </xdr:from>
    <xdr:to>
      <xdr:col>22</xdr:col>
      <xdr:colOff>318198</xdr:colOff>
      <xdr:row>17</xdr:row>
      <xdr:rowOff>48254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599514</xdr:colOff>
      <xdr:row>31</xdr:row>
      <xdr:rowOff>186019</xdr:rowOff>
    </xdr:from>
    <xdr:to>
      <xdr:col>9</xdr:col>
      <xdr:colOff>308161</xdr:colOff>
      <xdr:row>46</xdr:row>
      <xdr:rowOff>4483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19050</xdr:rowOff>
    </xdr:from>
    <xdr:to>
      <xdr:col>11</xdr:col>
      <xdr:colOff>323850</xdr:colOff>
      <xdr:row>17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304800</xdr:colOff>
      <xdr:row>33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5:N43" totalsRowCount="1" headerRowDxfId="163" headerRowBorderDxfId="162" tableBorderDxfId="161">
  <autoFilter ref="A5:N42" xr:uid="{00000000-0009-0000-0100-00000A000000}"/>
  <sortState xmlns:xlrd2="http://schemas.microsoft.com/office/spreadsheetml/2017/richdata2" ref="A6:N42">
    <sortCondition ref="A5:A42"/>
  </sortState>
  <tableColumns count="14">
    <tableColumn id="1" xr3:uid="{00000000-0010-0000-0000-000001000000}" name="N.B.I. Habitat Type" dataDxfId="160" totalsRowDxfId="159"/>
    <tableColumn id="2" xr3:uid="{00000000-0010-0000-0000-000002000000}" name="Habitat  Area ID (survey Form)" dataDxfId="158" totalsRowDxfId="157"/>
    <tableColumn id="13" xr3:uid="{00000000-0010-0000-0000-00000D000000}" name="Parcel Number" dataDxfId="156" totalsRowDxfId="155"/>
    <tableColumn id="3" xr3:uid="{00000000-0010-0000-0000-000003000000}" name="Habitat Area Size (m²)" totalsRowFunction="custom" dataDxfId="154" totalsRowDxfId="153">
      <totalsRowFormula>SUM(Table10[Habitat Area Size (m²)])</totalsRowFormula>
    </tableColumn>
    <tableColumn id="4" xr3:uid="{00000000-0010-0000-0000-000004000000}" name="Habitat Area Size (ft²) m²x10.7639" dataDxfId="152" totalsRowDxfId="151">
      <calculatedColumnFormula>D6*10.7639</calculatedColumnFormula>
    </tableColumn>
    <tableColumn id="5" xr3:uid="{00000000-0010-0000-0000-000005000000}" name="High Trees" dataDxfId="150" totalsRowDxfId="149"/>
    <tableColumn id="6" xr3:uid="{00000000-0010-0000-0000-000006000000}" name="Low Trees" dataDxfId="148" totalsRowDxfId="147"/>
    <tableColumn id="7" xr3:uid="{00000000-0010-0000-0000-000007000000}" name="Bushes" dataDxfId="146" totalsRowDxfId="145"/>
    <tableColumn id="8" xr3:uid="{00000000-0010-0000-0000-000008000000}" name="Tall Grasses &amp; Herbs " dataDxfId="144" totalsRowDxfId="143"/>
    <tableColumn id="9" xr3:uid="{00000000-0010-0000-0000-000009000000}" name="Short Grasses &amp; Herbs" dataDxfId="142" totalsRowDxfId="141"/>
    <tableColumn id="10" xr3:uid="{00000000-0010-0000-0000-00000A000000}" name="Other Ground Flora" dataDxfId="140" totalsRowDxfId="139"/>
    <tableColumn id="11" xr3:uid="{00000000-0010-0000-0000-00000B000000}" name="(N) Num of Leaf Shapes" dataDxfId="138" totalsRowDxfId="137"/>
    <tableColumn id="14" xr3:uid="{00000000-0010-0000-0000-00000E000000}" name="most numerous vegetation type category" dataDxfId="136" totalsRowDxfId="135">
      <calculatedColumnFormula>MAXA(Table10[[#This Row],[High Trees]:[Other Ground Flora]])</calculatedColumnFormula>
    </tableColumn>
    <tableColumn id="15" xr3:uid="{00000000-0010-0000-0000-00000F000000}" name="Name of most numerous vegetation type category" totalsRowDxfId="134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B4:E42" totalsRowCount="1" headerRowDxfId="133" headerRowBorderDxfId="132">
  <autoFilter ref="B4:E41" xr:uid="{00000000-0009-0000-0100-000005000000}"/>
  <sortState xmlns:xlrd2="http://schemas.microsoft.com/office/spreadsheetml/2017/richdata2" ref="B5:E41">
    <sortCondition ref="B4:B41"/>
  </sortState>
  <tableColumns count="4">
    <tableColumn id="1" xr3:uid="{00000000-0010-0000-0100-000001000000}" name="Habitat Type"/>
    <tableColumn id="2" xr3:uid="{00000000-0010-0000-0100-000002000000}" name="Plot Number"/>
    <tableColumn id="3" xr3:uid="{00000000-0010-0000-0100-000003000000}" name="Area (m²)" totalsRowFunction="custom">
      <totalsRowFormula>SUM(Table5[Area (m²)])</totalsRowFormula>
    </tableColumn>
    <tableColumn id="4" xr3:uid="{00000000-0010-0000-0100-000004000000}" name="Number of Leaf Shapes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7" displayName="Table7" ref="G4:N42" totalsRowCount="1" headerRowDxfId="131" dataDxfId="130">
  <autoFilter ref="G4:N41" xr:uid="{00000000-0009-0000-0100-000007000000}"/>
  <sortState xmlns:xlrd2="http://schemas.microsoft.com/office/spreadsheetml/2017/richdata2" ref="G5:N41">
    <sortCondition ref="G4:G42"/>
  </sortState>
  <tableColumns count="8">
    <tableColumn id="1" xr3:uid="{00000000-0010-0000-0200-000001000000}" name="Parcel Number" totalsRowLabel="Number of Habitats found in" dataDxfId="129" totalsRowDxfId="128"/>
    <tableColumn id="2" xr3:uid="{00000000-0010-0000-0200-000002000000}" name="High Trees" totalsRowFunction="custom" dataDxfId="127" totalsRowDxfId="126">
      <totalsRowFormula>COUNTIF(Table7[High Trees],"&gt;0")</totalsRowFormula>
    </tableColumn>
    <tableColumn id="3" xr3:uid="{00000000-0010-0000-0200-000003000000}" name="Low Trees" totalsRowFunction="custom" dataDxfId="125" totalsRowDxfId="124">
      <totalsRowFormula>COUNTIF(Table7[Low Trees],"&gt;0")</totalsRowFormula>
    </tableColumn>
    <tableColumn id="4" xr3:uid="{00000000-0010-0000-0200-000004000000}" name="Bushes" totalsRowFunction="custom" dataDxfId="123" totalsRowDxfId="122">
      <totalsRowFormula>COUNTIF(Table7[Bushes],"&gt;0")</totalsRowFormula>
    </tableColumn>
    <tableColumn id="5" xr3:uid="{00000000-0010-0000-0200-000005000000}" name="Tall Grasses &amp; Herbs " totalsRowFunction="custom" dataDxfId="121" totalsRowDxfId="120">
      <totalsRowFormula>COUNTIF(Table7[Tall Grasses &amp; Herbs ],"&gt;0")</totalsRowFormula>
    </tableColumn>
    <tableColumn id="6" xr3:uid="{00000000-0010-0000-0200-000006000000}" name="Short Grasses &amp; Herbs" totalsRowFunction="custom" dataDxfId="119" totalsRowDxfId="118">
      <totalsRowFormula>COUNTIF(Table7[Short Grasses &amp; Herbs],"&gt;0")</totalsRowFormula>
    </tableColumn>
    <tableColumn id="7" xr3:uid="{00000000-0010-0000-0200-000007000000}" name="Other Ground Flora" totalsRowFunction="custom" dataDxfId="117" totalsRowDxfId="116">
      <totalsRowFormula>COUNTIF(Table7[Other Ground Flora],"&gt;0")</totalsRowFormula>
    </tableColumn>
    <tableColumn id="8" xr3:uid="{00000000-0010-0000-0200-000008000000}" name="(N) Num of Leaf Shapes" dataDxfId="115" totalsRowDxfId="11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4:C10" totalsRowShown="0" headerRowBorderDxfId="113" tableBorderDxfId="112">
  <autoFilter ref="A4:C10" xr:uid="{00000000-0009-0000-0100-000001000000}"/>
  <sortState xmlns:xlrd2="http://schemas.microsoft.com/office/spreadsheetml/2017/richdata2" ref="A5:C10">
    <sortCondition ref="A4:A10"/>
  </sortState>
  <tableColumns count="3">
    <tableColumn id="1" xr3:uid="{00000000-0010-0000-0300-000001000000}" name="Habitat Type"/>
    <tableColumn id="2" xr3:uid="{00000000-0010-0000-0300-000002000000}" name="Total Area (m²)" dataDxfId="111"/>
    <tableColumn id="3" xr3:uid="{00000000-0010-0000-0300-000003000000}" name="Percent" dataDxfId="1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25" displayName="Table25" ref="A5:N20" headerRowCount="0" totalsRowShown="0" headerRowDxfId="109" dataDxfId="108">
  <tableColumns count="14">
    <tableColumn id="1" xr3:uid="{00000000-0010-0000-0400-000001000000}" name="Column1" dataDxfId="107"/>
    <tableColumn id="2" xr3:uid="{00000000-0010-0000-0400-000002000000}" name="Column2" dataDxfId="106"/>
    <tableColumn id="11" xr3:uid="{00000000-0010-0000-0400-00000B000000}" name="Column10" dataDxfId="105"/>
    <tableColumn id="3" xr3:uid="{00000000-0010-0000-0400-000003000000}" name="Column3" dataDxfId="104"/>
    <tableColumn id="12" xr3:uid="{00000000-0010-0000-0400-00000C000000}" name="Column11" dataDxfId="103"/>
    <tableColumn id="4" xr3:uid="{00000000-0010-0000-0400-000004000000}" name="Column4" dataDxfId="102"/>
    <tableColumn id="13" xr3:uid="{00000000-0010-0000-0400-00000D000000}" name="Column12" dataDxfId="101"/>
    <tableColumn id="10" xr3:uid="{00000000-0010-0000-0400-00000A000000}" name="Column9" dataDxfId="100"/>
    <tableColumn id="14" xr3:uid="{00000000-0010-0000-0400-00000E000000}" name="Column13" dataDxfId="99"/>
    <tableColumn id="9" xr3:uid="{00000000-0010-0000-0400-000009000000}" name="Column8" dataDxfId="98"/>
    <tableColumn id="15" xr3:uid="{00000000-0010-0000-0400-00000F000000}" name="Column14" dataDxfId="97"/>
    <tableColumn id="8" xr3:uid="{00000000-0010-0000-0400-000008000000}" name="Column7" dataDxfId="96"/>
    <tableColumn id="7" xr3:uid="{00000000-0010-0000-0400-000007000000}" name="Column6" dataDxfId="95"/>
    <tableColumn id="5" xr3:uid="{00000000-0010-0000-0400-000005000000}" name="Column5" dataDxfId="94"/>
  </tableColumns>
  <tableStyleInfo name="TableStyleLight15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27" displayName="Table27" ref="A5:Y20" headerRowCount="0" totalsRowShown="0" headerRowDxfId="93" dataDxfId="92">
  <tableColumns count="25">
    <tableColumn id="1" xr3:uid="{00000000-0010-0000-0500-000001000000}" name="Column1" dataDxfId="91"/>
    <tableColumn id="2" xr3:uid="{00000000-0010-0000-0500-000002000000}" name="Column2" dataDxfId="90"/>
    <tableColumn id="23" xr3:uid="{00000000-0010-0000-0500-000017000000}" name="Column23" dataDxfId="89"/>
    <tableColumn id="3" xr3:uid="{00000000-0010-0000-0500-000003000000}" name="Column3" dataDxfId="88"/>
    <tableColumn id="24" xr3:uid="{00000000-0010-0000-0500-000018000000}" name="Column24" dataDxfId="87"/>
    <tableColumn id="4" xr3:uid="{00000000-0010-0000-0500-000004000000}" name="Column4" dataDxfId="86"/>
    <tableColumn id="25" xr3:uid="{00000000-0010-0000-0500-000019000000}" name="Column25" dataDxfId="85"/>
    <tableColumn id="10" xr3:uid="{00000000-0010-0000-0500-00000A000000}" name="Column9" dataDxfId="84"/>
    <tableColumn id="11" xr3:uid="{00000000-0010-0000-0500-00000B000000}" name="Column11" dataDxfId="83"/>
    <tableColumn id="9" xr3:uid="{00000000-0010-0000-0500-000009000000}" name="Column8" dataDxfId="82"/>
    <tableColumn id="15" xr3:uid="{00000000-0010-0000-0500-00000F000000}" name="Column15" dataDxfId="81"/>
    <tableColumn id="8" xr3:uid="{00000000-0010-0000-0500-000008000000}" name="Column7" dataDxfId="80"/>
    <tableColumn id="16" xr3:uid="{00000000-0010-0000-0500-000010000000}" name="Column16" dataDxfId="79"/>
    <tableColumn id="7" xr3:uid="{00000000-0010-0000-0500-000007000000}" name="Column6" dataDxfId="78"/>
    <tableColumn id="17" xr3:uid="{00000000-0010-0000-0500-000011000000}" name="Column17" dataDxfId="77"/>
    <tableColumn id="6" xr3:uid="{00000000-0010-0000-0500-000006000000}" name="Column10" dataDxfId="76"/>
    <tableColumn id="18" xr3:uid="{00000000-0010-0000-0500-000012000000}" name="Column18" dataDxfId="75"/>
    <tableColumn id="14" xr3:uid="{00000000-0010-0000-0500-00000E000000}" name="Column14" dataDxfId="74"/>
    <tableColumn id="19" xr3:uid="{00000000-0010-0000-0500-000013000000}" name="Column19" dataDxfId="73"/>
    <tableColumn id="13" xr3:uid="{00000000-0010-0000-0500-00000D000000}" name="Column13" dataDxfId="72"/>
    <tableColumn id="20" xr3:uid="{00000000-0010-0000-0500-000014000000}" name="Column20" dataDxfId="71"/>
    <tableColumn id="12" xr3:uid="{00000000-0010-0000-0500-00000C000000}" name="Column12" dataDxfId="70"/>
    <tableColumn id="21" xr3:uid="{00000000-0010-0000-0500-000015000000}" name="Column21" dataDxfId="69"/>
    <tableColumn id="22" xr3:uid="{00000000-0010-0000-0500-000016000000}" name="Column22" dataDxfId="68"/>
    <tableColumn id="5" xr3:uid="{00000000-0010-0000-0500-000005000000}" name="Column5" dataDxfId="67"/>
  </tableColumns>
  <tableStyleInfo name="TableStyleLight15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5:S21" headerRowCount="0" totalsRowShown="0" headerRowDxfId="66" dataDxfId="65">
  <tableColumns count="19">
    <tableColumn id="1" xr3:uid="{00000000-0010-0000-0600-000001000000}" name="Column1" dataDxfId="64"/>
    <tableColumn id="2" xr3:uid="{00000000-0010-0000-0600-000002000000}" name="Column2" dataDxfId="63"/>
    <tableColumn id="19" xr3:uid="{00000000-0010-0000-0600-000013000000}" name="Column19" dataDxfId="62"/>
    <tableColumn id="3" xr3:uid="{00000000-0010-0000-0600-000003000000}" name="Column3" dataDxfId="61"/>
    <tableColumn id="18" xr3:uid="{00000000-0010-0000-0600-000012000000}" name="Column18" dataDxfId="60"/>
    <tableColumn id="4" xr3:uid="{00000000-0010-0000-0600-000004000000}" name="Column4" dataDxfId="59"/>
    <tableColumn id="17" xr3:uid="{00000000-0010-0000-0600-000011000000}" name="Column17" dataDxfId="58"/>
    <tableColumn id="5" xr3:uid="{00000000-0010-0000-0600-000005000000}" name="Column5" dataDxfId="57"/>
    <tableColumn id="16" xr3:uid="{00000000-0010-0000-0600-000010000000}" name="Column16" dataDxfId="56"/>
    <tableColumn id="6" xr3:uid="{00000000-0010-0000-0600-000006000000}" name="Column6" dataDxfId="55"/>
    <tableColumn id="15" xr3:uid="{00000000-0010-0000-0600-00000F000000}" name="Column15" dataDxfId="54"/>
    <tableColumn id="7" xr3:uid="{00000000-0010-0000-0600-000007000000}" name="Column7" dataDxfId="53"/>
    <tableColumn id="14" xr3:uid="{00000000-0010-0000-0600-00000E000000}" name="Column14" dataDxfId="52"/>
    <tableColumn id="8" xr3:uid="{00000000-0010-0000-0600-000008000000}" name="Column8" dataDxfId="51"/>
    <tableColumn id="13" xr3:uid="{00000000-0010-0000-0600-00000D000000}" name="Column13" dataDxfId="50"/>
    <tableColumn id="9" xr3:uid="{00000000-0010-0000-0600-000009000000}" name="Column9" dataDxfId="49"/>
    <tableColumn id="12" xr3:uid="{00000000-0010-0000-0600-00000C000000}" name="Column12" dataDxfId="48"/>
    <tableColumn id="10" xr3:uid="{00000000-0010-0000-0600-00000A000000}" name="Column10" dataDxfId="47"/>
    <tableColumn id="11" xr3:uid="{00000000-0010-0000-0600-00000B000000}" name="Column11" dataDxfId="46"/>
  </tableColumns>
  <tableStyleInfo name="TableStyleMedium15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29" displayName="Table29" ref="A5:S20" headerRowCount="0" totalsRowShown="0" headerRowDxfId="45" dataDxfId="44">
  <tableColumns count="19">
    <tableColumn id="1" xr3:uid="{00000000-0010-0000-0700-000001000000}" name="Column1" dataDxfId="43"/>
    <tableColumn id="2" xr3:uid="{00000000-0010-0000-0700-000002000000}" name="Column2" dataDxfId="42"/>
    <tableColumn id="6" xr3:uid="{00000000-0010-0000-0700-000006000000}" name="Column10" dataDxfId="41"/>
    <tableColumn id="3" xr3:uid="{00000000-0010-0000-0700-000003000000}" name="Column3" dataDxfId="40"/>
    <tableColumn id="11" xr3:uid="{00000000-0010-0000-0700-00000B000000}" name="Column11" dataDxfId="39"/>
    <tableColumn id="4" xr3:uid="{00000000-0010-0000-0700-000004000000}" name="Column4" dataDxfId="38"/>
    <tableColumn id="12" xr3:uid="{00000000-0010-0000-0700-00000C000000}" name="Column12" dataDxfId="37"/>
    <tableColumn id="10" xr3:uid="{00000000-0010-0000-0700-00000A000000}" name="Column9" dataDxfId="36"/>
    <tableColumn id="13" xr3:uid="{00000000-0010-0000-0700-00000D000000}" name="Column13" dataDxfId="35"/>
    <tableColumn id="9" xr3:uid="{00000000-0010-0000-0700-000009000000}" name="Column8" dataDxfId="34"/>
    <tableColumn id="8" xr3:uid="{00000000-0010-0000-0700-000008000000}" name="Column7" dataDxfId="33"/>
    <tableColumn id="7" xr3:uid="{00000000-0010-0000-0700-000007000000}" name="Column6" dataDxfId="32"/>
    <tableColumn id="5" xr3:uid="{00000000-0010-0000-0700-000005000000}" name="Column5" dataDxfId="31"/>
    <tableColumn id="14" xr3:uid="{00000000-0010-0000-0700-00000E000000}" name="Column14" headerRowDxfId="30" dataDxfId="29"/>
    <tableColumn id="15" xr3:uid="{00000000-0010-0000-0700-00000F000000}" name="Column15" headerRowDxfId="28" dataDxfId="27"/>
    <tableColumn id="16" xr3:uid="{00000000-0010-0000-0700-000010000000}" name="Column16" headerRowDxfId="26" dataDxfId="25"/>
    <tableColumn id="17" xr3:uid="{00000000-0010-0000-0700-000011000000}" name="Column17" headerRowDxfId="24" dataDxfId="23"/>
    <tableColumn id="18" xr3:uid="{00000000-0010-0000-0700-000012000000}" name="Column18" headerRowDxfId="22" dataDxfId="21"/>
    <tableColumn id="19" xr3:uid="{00000000-0010-0000-0700-000013000000}" name="Column19" headerRowDxfId="20" dataDxfId="19"/>
  </tableColumns>
  <tableStyleInfo name="TableStyleLight15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24" displayName="Table24" ref="A6:M25" headerRowCount="0" totalsRowShown="0" headerRowDxfId="18" dataDxfId="17">
  <tableColumns count="13">
    <tableColumn id="1" xr3:uid="{00000000-0010-0000-0800-000001000000}" name="Column1" dataDxfId="16"/>
    <tableColumn id="2" xr3:uid="{00000000-0010-0000-0800-000002000000}" name="Column2" dataDxfId="15"/>
    <tableColumn id="3" xr3:uid="{00000000-0010-0000-0800-000003000000}" name="Column3" dataDxfId="14"/>
    <tableColumn id="4" xr3:uid="{00000000-0010-0000-0800-000004000000}" name="Column4" dataDxfId="13"/>
    <tableColumn id="10" xr3:uid="{00000000-0010-0000-0800-00000A000000}" name="Column9" dataDxfId="12"/>
    <tableColumn id="9" xr3:uid="{00000000-0010-0000-0800-000009000000}" name="Column8" dataDxfId="11"/>
    <tableColumn id="8" xr3:uid="{00000000-0010-0000-0800-000008000000}" name="Column7" dataDxfId="10"/>
    <tableColumn id="7" xr3:uid="{00000000-0010-0000-0800-000007000000}" name="Column6" dataDxfId="9"/>
    <tableColumn id="5" xr3:uid="{00000000-0010-0000-0800-000005000000}" name="Column5" dataDxfId="8"/>
    <tableColumn id="6" xr3:uid="{00000000-0010-0000-0800-000006000000}" name="Column10" headerRowDxfId="7" dataDxfId="6"/>
    <tableColumn id="11" xr3:uid="{00000000-0010-0000-0800-00000B000000}" name="Column11" headerRowDxfId="5" dataDxfId="4"/>
    <tableColumn id="12" xr3:uid="{00000000-0010-0000-0800-00000C000000}" name="Column12" headerRowDxfId="3" dataDxfId="2"/>
    <tableColumn id="13" xr3:uid="{00000000-0010-0000-0800-00000D000000}" name="Column13" headerRowDxfId="1" dataDxfId="0"/>
  </tableColumns>
  <tableStyleInfo name="TableStyleLight15" showFirstColumn="0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5" sqref="A5"/>
    </sheetView>
  </sheetViews>
  <sheetFormatPr defaultRowHeight="15" x14ac:dyDescent="0.25"/>
  <cols>
    <col min="1" max="1" width="29.28515625" bestFit="1" customWidth="1"/>
  </cols>
  <sheetData>
    <row r="1" spans="1:1" x14ac:dyDescent="0.25">
      <c r="A1" t="s">
        <v>178</v>
      </c>
    </row>
    <row r="2" spans="1:1" x14ac:dyDescent="0.25">
      <c r="A2" s="113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1"/>
  <sheetViews>
    <sheetView zoomScale="80" zoomScaleNormal="80" workbookViewId="0">
      <pane xSplit="1" topLeftCell="L1" activePane="topRight" state="frozen"/>
      <selection activeCell="E5" sqref="E5"/>
      <selection pane="topRight" activeCell="A5" sqref="A5:A21"/>
    </sheetView>
  </sheetViews>
  <sheetFormatPr defaultRowHeight="15" x14ac:dyDescent="0.25"/>
  <cols>
    <col min="1" max="1" width="34.42578125" style="1" customWidth="1"/>
    <col min="2" max="17" width="11" style="1" customWidth="1"/>
    <col min="18" max="19" width="12" style="1" customWidth="1"/>
    <col min="20" max="16384" width="9.140625" style="1"/>
  </cols>
  <sheetData>
    <row r="1" spans="1:19" x14ac:dyDescent="0.25">
      <c r="A1" s="1" t="s">
        <v>100</v>
      </c>
    </row>
    <row r="2" spans="1:19" x14ac:dyDescent="0.25">
      <c r="A2" s="1" t="s">
        <v>101</v>
      </c>
    </row>
    <row r="3" spans="1:19" x14ac:dyDescent="0.25">
      <c r="A3" s="1" t="s">
        <v>98</v>
      </c>
    </row>
    <row r="4" spans="1:19" ht="15.75" thickBot="1" x14ac:dyDescent="0.3">
      <c r="A4" s="1" t="s">
        <v>99</v>
      </c>
    </row>
    <row r="5" spans="1:19" ht="45" x14ac:dyDescent="0.25">
      <c r="A5" s="141" t="s">
        <v>13</v>
      </c>
      <c r="B5" s="134" t="s">
        <v>41</v>
      </c>
      <c r="C5" s="134" t="s">
        <v>93</v>
      </c>
      <c r="D5" s="134" t="s">
        <v>40</v>
      </c>
      <c r="E5" s="134" t="s">
        <v>93</v>
      </c>
      <c r="F5" s="134" t="s">
        <v>40</v>
      </c>
      <c r="G5" s="134" t="s">
        <v>93</v>
      </c>
      <c r="H5" s="134" t="s">
        <v>81</v>
      </c>
      <c r="I5" s="134" t="s">
        <v>93</v>
      </c>
      <c r="J5" s="134" t="s">
        <v>45</v>
      </c>
      <c r="K5" s="134" t="s">
        <v>93</v>
      </c>
      <c r="L5" s="134" t="s">
        <v>41</v>
      </c>
      <c r="M5" s="134" t="s">
        <v>93</v>
      </c>
      <c r="N5" s="134" t="s">
        <v>41</v>
      </c>
      <c r="O5" s="134" t="s">
        <v>93</v>
      </c>
      <c r="P5" s="134" t="s">
        <v>103</v>
      </c>
      <c r="Q5" s="134" t="s">
        <v>93</v>
      </c>
      <c r="R5" s="134" t="s">
        <v>41</v>
      </c>
      <c r="S5" s="136" t="s">
        <v>93</v>
      </c>
    </row>
    <row r="6" spans="1:19" x14ac:dyDescent="0.25">
      <c r="A6" s="142" t="s">
        <v>0</v>
      </c>
      <c r="B6" s="137" t="s">
        <v>22</v>
      </c>
      <c r="C6" s="137" t="s">
        <v>22</v>
      </c>
      <c r="D6" s="137" t="s">
        <v>37</v>
      </c>
      <c r="E6" s="137" t="s">
        <v>37</v>
      </c>
      <c r="F6" s="137" t="s">
        <v>42</v>
      </c>
      <c r="G6" s="137" t="s">
        <v>42</v>
      </c>
      <c r="H6" s="137" t="s">
        <v>43</v>
      </c>
      <c r="I6" s="137" t="s">
        <v>43</v>
      </c>
      <c r="J6" s="137" t="s">
        <v>44</v>
      </c>
      <c r="K6" s="137" t="s">
        <v>44</v>
      </c>
      <c r="L6" s="137" t="s">
        <v>46</v>
      </c>
      <c r="M6" s="137" t="s">
        <v>46</v>
      </c>
      <c r="N6" s="137" t="s">
        <v>47</v>
      </c>
      <c r="O6" s="137" t="s">
        <v>47</v>
      </c>
      <c r="P6" s="137" t="s">
        <v>48</v>
      </c>
      <c r="Q6" s="137" t="s">
        <v>48</v>
      </c>
      <c r="R6" s="137" t="s">
        <v>49</v>
      </c>
      <c r="S6" s="139" t="s">
        <v>49</v>
      </c>
    </row>
    <row r="7" spans="1:19" x14ac:dyDescent="0.25">
      <c r="A7" s="142" t="s">
        <v>24</v>
      </c>
      <c r="B7" s="137">
        <v>1303.0999999999999</v>
      </c>
      <c r="C7" s="137"/>
      <c r="D7" s="137">
        <v>93.91</v>
      </c>
      <c r="E7" s="137"/>
      <c r="F7" s="137">
        <v>90.12</v>
      </c>
      <c r="G7" s="137"/>
      <c r="H7" s="137">
        <v>669.73</v>
      </c>
      <c r="I7" s="137"/>
      <c r="J7" s="137">
        <v>53.92</v>
      </c>
      <c r="K7" s="137"/>
      <c r="L7" s="137">
        <v>538.94000000000005</v>
      </c>
      <c r="M7" s="137"/>
      <c r="N7" s="137">
        <v>534.17999999999995</v>
      </c>
      <c r="O7" s="137"/>
      <c r="P7" s="137">
        <v>31.76</v>
      </c>
      <c r="Q7" s="137"/>
      <c r="R7" s="137">
        <v>755.88</v>
      </c>
      <c r="S7" s="139"/>
    </row>
    <row r="8" spans="1:19" x14ac:dyDescent="0.25">
      <c r="A8" s="142" t="s">
        <v>92</v>
      </c>
      <c r="B8" s="137">
        <f>B7*10.7639</f>
        <v>14026.438089999998</v>
      </c>
      <c r="C8" s="137"/>
      <c r="D8" s="137">
        <f t="shared" ref="D8:R8" si="0">D7*10.7639</f>
        <v>1010.8378489999999</v>
      </c>
      <c r="E8" s="137"/>
      <c r="F8" s="137">
        <f t="shared" si="0"/>
        <v>970.04266800000005</v>
      </c>
      <c r="G8" s="137"/>
      <c r="H8" s="137">
        <f t="shared" si="0"/>
        <v>7208.906747</v>
      </c>
      <c r="I8" s="137"/>
      <c r="J8" s="137">
        <f t="shared" si="0"/>
        <v>580.38948800000003</v>
      </c>
      <c r="K8" s="137"/>
      <c r="L8" s="137">
        <f t="shared" si="0"/>
        <v>5801.0962660000005</v>
      </c>
      <c r="M8" s="137"/>
      <c r="N8" s="137">
        <f t="shared" si="0"/>
        <v>5749.8601019999996</v>
      </c>
      <c r="O8" s="137"/>
      <c r="P8" s="137">
        <f t="shared" si="0"/>
        <v>341.86146400000001</v>
      </c>
      <c r="Q8" s="137"/>
      <c r="R8" s="137">
        <f t="shared" si="0"/>
        <v>8136.2167319999999</v>
      </c>
      <c r="S8" s="139"/>
    </row>
    <row r="9" spans="1:19" x14ac:dyDescent="0.25">
      <c r="A9" s="142" t="s">
        <v>1</v>
      </c>
      <c r="B9" s="137">
        <v>1</v>
      </c>
      <c r="C9" s="137">
        <v>20</v>
      </c>
      <c r="D9" s="140" t="s">
        <v>25</v>
      </c>
      <c r="E9" s="137"/>
      <c r="F9" s="140" t="s">
        <v>25</v>
      </c>
      <c r="G9" s="137"/>
      <c r="H9" s="137">
        <v>1</v>
      </c>
      <c r="I9" s="137">
        <v>20</v>
      </c>
      <c r="J9" s="137">
        <v>1</v>
      </c>
      <c r="K9" s="137">
        <v>80</v>
      </c>
      <c r="L9" s="137">
        <v>2</v>
      </c>
      <c r="M9" s="137">
        <v>20</v>
      </c>
      <c r="N9" s="140" t="s">
        <v>25</v>
      </c>
      <c r="O9" s="137"/>
      <c r="P9" s="140" t="s">
        <v>25</v>
      </c>
      <c r="Q9" s="137"/>
      <c r="R9" s="137">
        <v>4</v>
      </c>
      <c r="S9" s="139">
        <v>40</v>
      </c>
    </row>
    <row r="10" spans="1:19" x14ac:dyDescent="0.25">
      <c r="A10" s="142" t="s">
        <v>2</v>
      </c>
      <c r="B10" s="137">
        <v>2</v>
      </c>
      <c r="C10" s="137">
        <v>20</v>
      </c>
      <c r="D10" s="140" t="s">
        <v>25</v>
      </c>
      <c r="E10" s="137"/>
      <c r="F10" s="140" t="s">
        <v>25</v>
      </c>
      <c r="G10" s="137"/>
      <c r="H10" s="137">
        <v>3</v>
      </c>
      <c r="I10" s="137">
        <v>20</v>
      </c>
      <c r="J10" s="140" t="s">
        <v>25</v>
      </c>
      <c r="K10" s="137"/>
      <c r="L10" s="137">
        <v>5</v>
      </c>
      <c r="M10" s="137">
        <v>40</v>
      </c>
      <c r="N10" s="137">
        <v>5</v>
      </c>
      <c r="O10" s="137">
        <v>40</v>
      </c>
      <c r="P10" s="137">
        <v>1</v>
      </c>
      <c r="Q10" s="137">
        <v>20</v>
      </c>
      <c r="R10" s="140" t="s">
        <v>25</v>
      </c>
      <c r="S10" s="139"/>
    </row>
    <row r="11" spans="1:19" x14ac:dyDescent="0.25">
      <c r="A11" s="142" t="s">
        <v>3</v>
      </c>
      <c r="B11" s="137">
        <v>16</v>
      </c>
      <c r="C11" s="137">
        <v>20</v>
      </c>
      <c r="D11" s="137">
        <v>8</v>
      </c>
      <c r="E11" s="137">
        <v>80</v>
      </c>
      <c r="F11" s="137">
        <v>14</v>
      </c>
      <c r="G11" s="137">
        <v>80</v>
      </c>
      <c r="H11" s="137">
        <v>10</v>
      </c>
      <c r="I11" s="137">
        <v>20</v>
      </c>
      <c r="J11" s="140" t="s">
        <v>25</v>
      </c>
      <c r="K11" s="137"/>
      <c r="L11" s="140" t="s">
        <v>25</v>
      </c>
      <c r="M11" s="137"/>
      <c r="N11" s="137">
        <v>1</v>
      </c>
      <c r="O11" s="137">
        <v>20</v>
      </c>
      <c r="P11" s="137">
        <v>1</v>
      </c>
      <c r="Q11" s="137">
        <v>20</v>
      </c>
      <c r="R11" s="137">
        <v>17</v>
      </c>
      <c r="S11" s="139">
        <v>20</v>
      </c>
    </row>
    <row r="12" spans="1:19" x14ac:dyDescent="0.25">
      <c r="A12" s="142" t="s">
        <v>11</v>
      </c>
      <c r="B12" s="140" t="s">
        <v>25</v>
      </c>
      <c r="C12" s="137"/>
      <c r="D12" s="140" t="s">
        <v>25</v>
      </c>
      <c r="E12" s="137"/>
      <c r="F12" s="140" t="s">
        <v>25</v>
      </c>
      <c r="G12" s="137"/>
      <c r="H12" s="137">
        <v>4</v>
      </c>
      <c r="I12" s="137">
        <v>20</v>
      </c>
      <c r="J12" s="140" t="s">
        <v>25</v>
      </c>
      <c r="K12" s="137"/>
      <c r="L12" s="140" t="s">
        <v>25</v>
      </c>
      <c r="M12" s="137"/>
      <c r="N12" s="140" t="s">
        <v>25</v>
      </c>
      <c r="O12" s="137"/>
      <c r="P12" s="140" t="s">
        <v>25</v>
      </c>
      <c r="Q12" s="137"/>
      <c r="R12" s="140" t="s">
        <v>25</v>
      </c>
      <c r="S12" s="139"/>
    </row>
    <row r="13" spans="1:19" x14ac:dyDescent="0.25">
      <c r="A13" s="142" t="s">
        <v>4</v>
      </c>
      <c r="B13" s="137">
        <v>17</v>
      </c>
      <c r="C13" s="137">
        <v>80</v>
      </c>
      <c r="D13" s="137">
        <v>15</v>
      </c>
      <c r="E13" s="137">
        <v>20</v>
      </c>
      <c r="F13" s="140" t="s">
        <v>25</v>
      </c>
      <c r="G13" s="137"/>
      <c r="H13" s="137">
        <v>14</v>
      </c>
      <c r="I13" s="137">
        <v>20</v>
      </c>
      <c r="J13" s="140" t="s">
        <v>25</v>
      </c>
      <c r="K13" s="137"/>
      <c r="L13" s="137">
        <v>11</v>
      </c>
      <c r="M13" s="137">
        <v>20</v>
      </c>
      <c r="N13" s="137">
        <v>10</v>
      </c>
      <c r="O13" s="137">
        <v>40</v>
      </c>
      <c r="P13" s="137">
        <v>10</v>
      </c>
      <c r="Q13" s="137">
        <v>40</v>
      </c>
      <c r="R13" s="137">
        <v>17</v>
      </c>
      <c r="S13" s="139">
        <v>40</v>
      </c>
    </row>
    <row r="14" spans="1:19" ht="15.75" thickBot="1" x14ac:dyDescent="0.3">
      <c r="A14" s="142" t="s">
        <v>5</v>
      </c>
      <c r="B14" s="137">
        <v>16</v>
      </c>
      <c r="C14" s="137">
        <v>20</v>
      </c>
      <c r="D14" s="137">
        <v>15</v>
      </c>
      <c r="E14" s="137">
        <v>20</v>
      </c>
      <c r="F14" s="137">
        <v>4</v>
      </c>
      <c r="G14" s="137">
        <v>20</v>
      </c>
      <c r="H14" s="137">
        <v>30</v>
      </c>
      <c r="I14" s="137">
        <v>20</v>
      </c>
      <c r="J14" s="137">
        <v>23</v>
      </c>
      <c r="K14" s="137">
        <v>20</v>
      </c>
      <c r="L14" s="137">
        <v>15</v>
      </c>
      <c r="M14" s="137">
        <v>20</v>
      </c>
      <c r="N14" s="140" t="s">
        <v>25</v>
      </c>
      <c r="O14" s="137"/>
      <c r="P14" s="137">
        <v>11</v>
      </c>
      <c r="Q14" s="137">
        <v>20</v>
      </c>
      <c r="R14" s="137">
        <v>11</v>
      </c>
      <c r="S14" s="139">
        <v>20</v>
      </c>
    </row>
    <row r="15" spans="1:19" ht="15.75" thickBot="1" x14ac:dyDescent="0.3">
      <c r="A15" s="143" t="s">
        <v>6</v>
      </c>
      <c r="B15" s="4">
        <v>52</v>
      </c>
      <c r="C15" s="8"/>
      <c r="D15" s="4">
        <v>38</v>
      </c>
      <c r="E15" s="8"/>
      <c r="F15" s="4">
        <v>18</v>
      </c>
      <c r="G15" s="8"/>
      <c r="H15" s="4">
        <v>62</v>
      </c>
      <c r="I15" s="8"/>
      <c r="J15" s="4">
        <v>24</v>
      </c>
      <c r="K15" s="8"/>
      <c r="L15" s="4">
        <v>33</v>
      </c>
      <c r="M15" s="8"/>
      <c r="N15" s="4">
        <v>16</v>
      </c>
      <c r="O15" s="8"/>
      <c r="P15" s="4">
        <v>23</v>
      </c>
      <c r="Q15" s="8"/>
      <c r="R15" s="4">
        <v>49</v>
      </c>
      <c r="S15" s="9"/>
    </row>
    <row r="16" spans="1:19" ht="26.25" customHeight="1" x14ac:dyDescent="0.25">
      <c r="A16" s="142" t="s">
        <v>7</v>
      </c>
      <c r="D16" s="1" t="s">
        <v>80</v>
      </c>
      <c r="F16" s="1" t="s">
        <v>80</v>
      </c>
      <c r="L16" s="1" t="s">
        <v>82</v>
      </c>
      <c r="N16" s="1" t="s">
        <v>82</v>
      </c>
    </row>
    <row r="17" spans="1:18" ht="28.5" customHeight="1" x14ac:dyDescent="0.25">
      <c r="A17" s="142" t="s">
        <v>9</v>
      </c>
    </row>
    <row r="18" spans="1:18" ht="33" customHeight="1" x14ac:dyDescent="0.25">
      <c r="A18" s="142" t="s">
        <v>10</v>
      </c>
      <c r="B18" s="1" t="s">
        <v>36</v>
      </c>
      <c r="D18" s="1" t="s">
        <v>39</v>
      </c>
      <c r="R18" s="1" t="s">
        <v>50</v>
      </c>
    </row>
    <row r="19" spans="1:18" ht="30" x14ac:dyDescent="0.25">
      <c r="A19" s="142" t="s">
        <v>38</v>
      </c>
      <c r="B19" s="2" t="s">
        <v>97</v>
      </c>
      <c r="D19" s="1" t="s">
        <v>95</v>
      </c>
      <c r="F19" s="2" t="s">
        <v>95</v>
      </c>
      <c r="G19" s="2"/>
      <c r="H19" s="2" t="s">
        <v>95</v>
      </c>
      <c r="I19" s="2"/>
      <c r="J19" s="2" t="s">
        <v>96</v>
      </c>
      <c r="K19" s="2"/>
      <c r="L19" s="2" t="s">
        <v>95</v>
      </c>
      <c r="M19" s="2"/>
      <c r="N19" s="2" t="s">
        <v>95</v>
      </c>
      <c r="O19" s="2"/>
      <c r="P19" s="2" t="s">
        <v>96</v>
      </c>
      <c r="Q19" s="2"/>
      <c r="R19" s="2">
        <v>41870</v>
      </c>
    </row>
    <row r="20" spans="1:18" x14ac:dyDescent="0.25">
      <c r="A20" s="142" t="s">
        <v>14</v>
      </c>
    </row>
    <row r="21" spans="1:18" ht="30.75" thickBot="1" x14ac:dyDescent="0.3">
      <c r="A21" s="144" t="s">
        <v>15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0"/>
  <sheetViews>
    <sheetView zoomScale="90" zoomScaleNormal="90" workbookViewId="0">
      <pane xSplit="1" topLeftCell="M1" activePane="topRight" state="frozen"/>
      <selection activeCell="E5" sqref="E5"/>
      <selection pane="topRight" activeCell="A7" sqref="A7"/>
    </sheetView>
  </sheetViews>
  <sheetFormatPr defaultRowHeight="15" x14ac:dyDescent="0.25"/>
  <cols>
    <col min="1" max="1" width="36.28515625" style="1" customWidth="1"/>
    <col min="2" max="13" width="11" style="1" customWidth="1"/>
    <col min="14" max="16384" width="9.140625" style="1"/>
  </cols>
  <sheetData>
    <row r="1" spans="1:19" x14ac:dyDescent="0.25">
      <c r="A1" s="1" t="s">
        <v>100</v>
      </c>
    </row>
    <row r="2" spans="1:19" x14ac:dyDescent="0.25">
      <c r="A2" s="1" t="s">
        <v>51</v>
      </c>
    </row>
    <row r="3" spans="1:19" x14ac:dyDescent="0.25">
      <c r="A3" s="1" t="s">
        <v>98</v>
      </c>
    </row>
    <row r="4" spans="1:19" ht="15.75" thickBot="1" x14ac:dyDescent="0.3">
      <c r="A4" s="1" t="s">
        <v>99</v>
      </c>
    </row>
    <row r="5" spans="1:19" ht="45" x14ac:dyDescent="0.25">
      <c r="A5" s="141" t="s">
        <v>13</v>
      </c>
      <c r="B5" s="134" t="s">
        <v>45</v>
      </c>
      <c r="C5" s="134" t="s">
        <v>93</v>
      </c>
      <c r="D5" s="134" t="s">
        <v>83</v>
      </c>
      <c r="E5" s="134" t="s">
        <v>93</v>
      </c>
      <c r="F5" s="134" t="s">
        <v>45</v>
      </c>
      <c r="G5" s="134" t="s">
        <v>93</v>
      </c>
      <c r="H5" s="134" t="s">
        <v>41</v>
      </c>
      <c r="I5" s="134" t="s">
        <v>93</v>
      </c>
      <c r="J5" s="134" t="s">
        <v>41</v>
      </c>
      <c r="K5" s="134" t="s">
        <v>93</v>
      </c>
      <c r="L5" s="134" t="s">
        <v>103</v>
      </c>
      <c r="M5" s="134" t="s">
        <v>93</v>
      </c>
      <c r="N5" s="134" t="s">
        <v>41</v>
      </c>
      <c r="O5" s="134" t="s">
        <v>93</v>
      </c>
      <c r="P5" s="134" t="s">
        <v>103</v>
      </c>
      <c r="Q5" s="134" t="s">
        <v>93</v>
      </c>
      <c r="R5" s="134" t="s">
        <v>41</v>
      </c>
      <c r="S5" s="136" t="s">
        <v>93</v>
      </c>
    </row>
    <row r="6" spans="1:19" x14ac:dyDescent="0.25">
      <c r="A6" s="142" t="s">
        <v>0</v>
      </c>
      <c r="B6" s="137" t="s">
        <v>52</v>
      </c>
      <c r="C6" s="137"/>
      <c r="D6" s="137" t="s">
        <v>53</v>
      </c>
      <c r="E6" s="137"/>
      <c r="F6" s="137" t="s">
        <v>56</v>
      </c>
      <c r="G6" s="137"/>
      <c r="H6" s="137" t="s">
        <v>57</v>
      </c>
      <c r="I6" s="137"/>
      <c r="J6" s="137" t="s">
        <v>59</v>
      </c>
      <c r="K6" s="137"/>
      <c r="L6" s="137" t="s">
        <v>116</v>
      </c>
      <c r="M6" s="137" t="s">
        <v>116</v>
      </c>
      <c r="N6" s="137" t="s">
        <v>117</v>
      </c>
      <c r="O6" s="137" t="s">
        <v>117</v>
      </c>
      <c r="P6" s="137" t="s">
        <v>118</v>
      </c>
      <c r="Q6" s="137"/>
      <c r="R6" s="145" t="s">
        <v>119</v>
      </c>
      <c r="S6" s="139"/>
    </row>
    <row r="7" spans="1:19" x14ac:dyDescent="0.25">
      <c r="A7" s="142" t="s">
        <v>24</v>
      </c>
      <c r="B7" s="137">
        <v>2729.92</v>
      </c>
      <c r="C7" s="137"/>
      <c r="D7" s="137">
        <v>162.38999999999999</v>
      </c>
      <c r="E7" s="137"/>
      <c r="F7" s="137">
        <v>2162.17</v>
      </c>
      <c r="G7" s="137"/>
      <c r="H7" s="137">
        <v>476.33</v>
      </c>
      <c r="I7" s="137"/>
      <c r="J7" s="137">
        <v>136.83000000000001</v>
      </c>
      <c r="K7" s="137"/>
      <c r="L7" s="137">
        <v>7</v>
      </c>
      <c r="M7" s="137"/>
      <c r="N7" s="137">
        <v>1074.77</v>
      </c>
      <c r="O7" s="137"/>
      <c r="P7" s="137">
        <v>25.27</v>
      </c>
      <c r="Q7" s="137"/>
      <c r="R7" s="137">
        <v>46.84</v>
      </c>
      <c r="S7" s="139"/>
    </row>
    <row r="8" spans="1:19" x14ac:dyDescent="0.25">
      <c r="A8" s="142" t="s">
        <v>92</v>
      </c>
      <c r="B8" s="137">
        <f>B7*10.7639</f>
        <v>29384.585888000001</v>
      </c>
      <c r="C8" s="137"/>
      <c r="D8" s="137">
        <f t="shared" ref="D8:R8" si="0">D7*10.7639</f>
        <v>1747.9497209999997</v>
      </c>
      <c r="E8" s="137"/>
      <c r="F8" s="137">
        <f t="shared" si="0"/>
        <v>23273.381663</v>
      </c>
      <c r="G8" s="137"/>
      <c r="H8" s="137">
        <f t="shared" si="0"/>
        <v>5127.1684869999999</v>
      </c>
      <c r="I8" s="137"/>
      <c r="J8" s="137">
        <f t="shared" si="0"/>
        <v>1472.824437</v>
      </c>
      <c r="K8" s="137"/>
      <c r="L8" s="137">
        <f t="shared" si="0"/>
        <v>75.34729999999999</v>
      </c>
      <c r="M8" s="137"/>
      <c r="N8" s="137">
        <f t="shared" si="0"/>
        <v>11568.716802999999</v>
      </c>
      <c r="O8" s="137"/>
      <c r="P8" s="137">
        <f t="shared" si="0"/>
        <v>272.00375299999996</v>
      </c>
      <c r="Q8" s="137"/>
      <c r="R8" s="137">
        <f t="shared" si="0"/>
        <v>504.18107600000002</v>
      </c>
      <c r="S8" s="139"/>
    </row>
    <row r="9" spans="1:19" x14ac:dyDescent="0.25">
      <c r="A9" s="142" t="s">
        <v>1</v>
      </c>
      <c r="B9" s="137">
        <v>4</v>
      </c>
      <c r="C9" s="137">
        <v>60</v>
      </c>
      <c r="D9" s="137">
        <v>2</v>
      </c>
      <c r="E9" s="137">
        <v>20</v>
      </c>
      <c r="F9" s="137">
        <v>7</v>
      </c>
      <c r="G9" s="137">
        <v>40</v>
      </c>
      <c r="H9" s="137">
        <v>1</v>
      </c>
      <c r="I9" s="137">
        <v>20</v>
      </c>
      <c r="J9" s="140" t="s">
        <v>25</v>
      </c>
      <c r="K9" s="137"/>
      <c r="L9" s="140" t="s">
        <v>25</v>
      </c>
      <c r="M9" s="137"/>
      <c r="N9" s="137">
        <v>1</v>
      </c>
      <c r="O9" s="137">
        <v>20</v>
      </c>
      <c r="P9" s="140" t="s">
        <v>25</v>
      </c>
      <c r="Q9" s="137"/>
      <c r="R9" s="140" t="s">
        <v>25</v>
      </c>
      <c r="S9" s="139"/>
    </row>
    <row r="10" spans="1:19" x14ac:dyDescent="0.25">
      <c r="A10" s="142" t="s">
        <v>2</v>
      </c>
      <c r="B10" s="140" t="s">
        <v>25</v>
      </c>
      <c r="C10" s="146"/>
      <c r="D10" s="140" t="s">
        <v>25</v>
      </c>
      <c r="E10" s="146"/>
      <c r="F10" s="140" t="s">
        <v>25</v>
      </c>
      <c r="G10" s="146"/>
      <c r="H10" s="140" t="s">
        <v>25</v>
      </c>
      <c r="I10" s="146"/>
      <c r="J10" s="140" t="s">
        <v>25</v>
      </c>
      <c r="K10" s="137"/>
      <c r="L10" s="140" t="s">
        <v>25</v>
      </c>
      <c r="M10" s="137"/>
      <c r="N10" s="140" t="s">
        <v>25</v>
      </c>
      <c r="O10" s="137"/>
      <c r="P10" s="140" t="s">
        <v>25</v>
      </c>
      <c r="Q10" s="137"/>
      <c r="R10" s="140" t="s">
        <v>25</v>
      </c>
      <c r="S10" s="139"/>
    </row>
    <row r="11" spans="1:19" x14ac:dyDescent="0.25">
      <c r="A11" s="142" t="s">
        <v>3</v>
      </c>
      <c r="B11" s="137">
        <v>10</v>
      </c>
      <c r="C11" s="137">
        <v>20</v>
      </c>
      <c r="D11" s="137">
        <v>11</v>
      </c>
      <c r="E11" s="137">
        <v>80</v>
      </c>
      <c r="F11" s="137">
        <v>1</v>
      </c>
      <c r="G11" s="146">
        <v>20</v>
      </c>
      <c r="H11" s="137">
        <v>4</v>
      </c>
      <c r="I11" s="137">
        <v>20</v>
      </c>
      <c r="J11" s="140" t="s">
        <v>25</v>
      </c>
      <c r="K11" s="137"/>
      <c r="L11" s="137">
        <v>1</v>
      </c>
      <c r="M11" s="137">
        <v>20</v>
      </c>
      <c r="N11" s="137">
        <v>4</v>
      </c>
      <c r="O11" s="137">
        <v>20</v>
      </c>
      <c r="P11" s="140" t="s">
        <v>25</v>
      </c>
      <c r="Q11" s="137"/>
      <c r="R11" s="140" t="s">
        <v>25</v>
      </c>
      <c r="S11" s="139"/>
    </row>
    <row r="12" spans="1:19" x14ac:dyDescent="0.25">
      <c r="A12" s="142" t="s">
        <v>11</v>
      </c>
      <c r="B12" s="140" t="s">
        <v>25</v>
      </c>
      <c r="C12" s="146"/>
      <c r="D12" s="140" t="s">
        <v>25</v>
      </c>
      <c r="E12" s="146"/>
      <c r="F12" s="137">
        <v>12</v>
      </c>
      <c r="G12" s="137">
        <v>20</v>
      </c>
      <c r="H12" s="140" t="s">
        <v>25</v>
      </c>
      <c r="I12" s="146"/>
      <c r="J12" s="140" t="s">
        <v>25</v>
      </c>
      <c r="K12" s="137"/>
      <c r="L12" s="140" t="s">
        <v>25</v>
      </c>
      <c r="M12" s="137"/>
      <c r="N12" s="140" t="s">
        <v>25</v>
      </c>
      <c r="O12" s="137"/>
      <c r="P12" s="140" t="s">
        <v>25</v>
      </c>
      <c r="Q12" s="137"/>
      <c r="R12" s="140" t="s">
        <v>25</v>
      </c>
      <c r="S12" s="139"/>
    </row>
    <row r="13" spans="1:19" x14ac:dyDescent="0.25">
      <c r="A13" s="142" t="s">
        <v>4</v>
      </c>
      <c r="B13" s="137">
        <v>15</v>
      </c>
      <c r="C13" s="137">
        <v>20</v>
      </c>
      <c r="D13" s="140" t="s">
        <v>25</v>
      </c>
      <c r="E13" s="146"/>
      <c r="F13" s="137">
        <v>12</v>
      </c>
      <c r="G13" s="137">
        <v>20</v>
      </c>
      <c r="H13" s="137">
        <v>18</v>
      </c>
      <c r="I13" s="137">
        <v>60</v>
      </c>
      <c r="J13" s="137">
        <v>10</v>
      </c>
      <c r="K13" s="137">
        <v>100</v>
      </c>
      <c r="L13" s="140" t="s">
        <v>25</v>
      </c>
      <c r="M13" s="137"/>
      <c r="N13" s="137">
        <v>9</v>
      </c>
      <c r="O13" s="137">
        <v>40</v>
      </c>
      <c r="P13" s="140" t="s">
        <v>25</v>
      </c>
      <c r="Q13" s="137"/>
      <c r="R13" s="137">
        <v>11</v>
      </c>
      <c r="S13" s="139">
        <v>100</v>
      </c>
    </row>
    <row r="14" spans="1:19" ht="15.75" thickBot="1" x14ac:dyDescent="0.3">
      <c r="A14" s="142" t="s">
        <v>5</v>
      </c>
      <c r="B14" s="140" t="s">
        <v>25</v>
      </c>
      <c r="C14" s="146"/>
      <c r="D14" s="140" t="s">
        <v>25</v>
      </c>
      <c r="E14" s="146"/>
      <c r="F14" s="140" t="s">
        <v>25</v>
      </c>
      <c r="G14" s="146"/>
      <c r="H14" s="137"/>
      <c r="I14" s="137"/>
      <c r="J14" s="140" t="s">
        <v>25</v>
      </c>
      <c r="K14" s="137"/>
      <c r="L14" s="137">
        <v>4</v>
      </c>
      <c r="M14" s="137">
        <v>80</v>
      </c>
      <c r="N14" s="140" t="s">
        <v>25</v>
      </c>
      <c r="O14" s="137"/>
      <c r="P14" s="137">
        <v>14</v>
      </c>
      <c r="Q14" s="137">
        <v>100</v>
      </c>
      <c r="R14" s="140" t="s">
        <v>25</v>
      </c>
      <c r="S14" s="139"/>
    </row>
    <row r="15" spans="1:19" ht="15.75" thickBot="1" x14ac:dyDescent="0.3">
      <c r="A15" s="143" t="s">
        <v>6</v>
      </c>
      <c r="B15" s="4">
        <v>29</v>
      </c>
      <c r="C15" s="4"/>
      <c r="D15" s="4">
        <v>13</v>
      </c>
      <c r="E15" s="4"/>
      <c r="F15" s="4">
        <v>32</v>
      </c>
      <c r="G15" s="4"/>
      <c r="H15" s="4">
        <v>23</v>
      </c>
      <c r="I15" s="4"/>
      <c r="J15" s="4">
        <v>10</v>
      </c>
      <c r="K15" s="4"/>
      <c r="L15" s="4">
        <v>5</v>
      </c>
      <c r="M15" s="5"/>
      <c r="N15" s="147">
        <v>14</v>
      </c>
      <c r="O15" s="147"/>
      <c r="P15" s="147">
        <v>14</v>
      </c>
      <c r="Q15" s="147"/>
      <c r="R15" s="147">
        <v>11</v>
      </c>
      <c r="S15" s="148"/>
    </row>
    <row r="16" spans="1:19" ht="25.5" customHeight="1" x14ac:dyDescent="0.25">
      <c r="A16" s="142" t="s">
        <v>7</v>
      </c>
    </row>
    <row r="17" spans="1:8" ht="29.25" customHeight="1" x14ac:dyDescent="0.25">
      <c r="A17" s="142" t="s">
        <v>9</v>
      </c>
    </row>
    <row r="18" spans="1:8" ht="30" customHeight="1" x14ac:dyDescent="0.25">
      <c r="A18" s="142" t="s">
        <v>10</v>
      </c>
      <c r="B18" s="1" t="s">
        <v>55</v>
      </c>
      <c r="D18" s="1" t="s">
        <v>54</v>
      </c>
      <c r="H18" s="1" t="s">
        <v>58</v>
      </c>
    </row>
    <row r="19" spans="1:8" x14ac:dyDescent="0.25">
      <c r="A19" s="142" t="s">
        <v>14</v>
      </c>
    </row>
    <row r="20" spans="1:8" ht="30.75" thickBot="1" x14ac:dyDescent="0.3">
      <c r="A20" s="144" t="s">
        <v>15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5"/>
  <sheetViews>
    <sheetView tabSelected="1" zoomScale="90" zoomScaleNormal="90" workbookViewId="0">
      <pane xSplit="1" topLeftCell="C1" activePane="topRight" state="frozen"/>
      <selection pane="topRight" activeCell="F4" sqref="F4"/>
    </sheetView>
  </sheetViews>
  <sheetFormatPr defaultRowHeight="15" x14ac:dyDescent="0.25"/>
  <cols>
    <col min="1" max="1" width="36.28515625" style="1" customWidth="1"/>
    <col min="2" max="9" width="11" style="1" customWidth="1"/>
    <col min="10" max="10" width="11.42578125" style="1" customWidth="1"/>
    <col min="11" max="16384" width="9.140625" style="1"/>
  </cols>
  <sheetData>
    <row r="1" spans="1:13" x14ac:dyDescent="0.25">
      <c r="A1" s="1" t="s">
        <v>100</v>
      </c>
    </row>
    <row r="2" spans="1:13" x14ac:dyDescent="0.25">
      <c r="A2" s="1" t="s">
        <v>120</v>
      </c>
    </row>
    <row r="3" spans="1:13" x14ac:dyDescent="0.25">
      <c r="A3" s="1" t="s">
        <v>121</v>
      </c>
    </row>
    <row r="4" spans="1:13" x14ac:dyDescent="0.25">
      <c r="A4" s="1" t="s">
        <v>122</v>
      </c>
    </row>
    <row r="5" spans="1:13" ht="15.75" thickBot="1" x14ac:dyDescent="0.3"/>
    <row r="6" spans="1:13" ht="60" x14ac:dyDescent="0.25">
      <c r="A6" s="141" t="s">
        <v>13</v>
      </c>
      <c r="B6" s="134" t="s">
        <v>45</v>
      </c>
      <c r="C6" s="134" t="s">
        <v>18</v>
      </c>
      <c r="D6" s="134" t="s">
        <v>89</v>
      </c>
      <c r="E6" s="134" t="s">
        <v>18</v>
      </c>
      <c r="F6" s="134" t="s">
        <v>41</v>
      </c>
      <c r="G6" s="134" t="s">
        <v>18</v>
      </c>
      <c r="H6" s="134" t="s">
        <v>87</v>
      </c>
      <c r="I6" s="134" t="s">
        <v>18</v>
      </c>
      <c r="J6" s="134" t="s">
        <v>127</v>
      </c>
      <c r="K6" s="134" t="s">
        <v>18</v>
      </c>
      <c r="L6" s="134" t="s">
        <v>111</v>
      </c>
      <c r="M6" s="136" t="s">
        <v>18</v>
      </c>
    </row>
    <row r="7" spans="1:13" x14ac:dyDescent="0.25">
      <c r="A7" s="142" t="s">
        <v>0</v>
      </c>
      <c r="B7" s="137" t="s">
        <v>123</v>
      </c>
      <c r="C7" s="137" t="s">
        <v>123</v>
      </c>
      <c r="D7" s="137" t="s">
        <v>124</v>
      </c>
      <c r="E7" s="137" t="s">
        <v>124</v>
      </c>
      <c r="F7" s="137" t="s">
        <v>125</v>
      </c>
      <c r="G7" s="137" t="s">
        <v>125</v>
      </c>
      <c r="H7" s="137" t="s">
        <v>126</v>
      </c>
      <c r="I7" s="137" t="s">
        <v>126</v>
      </c>
      <c r="J7" s="137" t="s">
        <v>128</v>
      </c>
      <c r="K7" s="137" t="s">
        <v>128</v>
      </c>
      <c r="L7" s="137" t="s">
        <v>129</v>
      </c>
      <c r="M7" s="139" t="s">
        <v>129</v>
      </c>
    </row>
    <row r="8" spans="1:13" x14ac:dyDescent="0.25">
      <c r="A8" s="142" t="s">
        <v>24</v>
      </c>
      <c r="B8" s="137">
        <v>1663.82</v>
      </c>
      <c r="C8" s="137"/>
      <c r="D8" s="137">
        <v>4618.1499999999996</v>
      </c>
      <c r="E8" s="137"/>
      <c r="F8" s="137">
        <v>179.87</v>
      </c>
      <c r="G8" s="137"/>
      <c r="H8" s="137">
        <v>115.11</v>
      </c>
      <c r="I8" s="137"/>
      <c r="J8" s="137">
        <v>74.599999999999994</v>
      </c>
      <c r="K8" s="137"/>
      <c r="L8" s="137">
        <v>51.11</v>
      </c>
      <c r="M8" s="139"/>
    </row>
    <row r="9" spans="1:13" x14ac:dyDescent="0.25">
      <c r="A9" s="142" t="s">
        <v>92</v>
      </c>
      <c r="B9" s="137">
        <f>B8*10.7639</f>
        <v>17909.192098</v>
      </c>
      <c r="C9" s="137"/>
      <c r="D9" s="137">
        <f t="shared" ref="D9:L9" si="0">D8*10.7639</f>
        <v>49709.304784999993</v>
      </c>
      <c r="E9" s="137"/>
      <c r="F9" s="137">
        <f t="shared" si="0"/>
        <v>1936.102693</v>
      </c>
      <c r="G9" s="137"/>
      <c r="H9" s="137">
        <f t="shared" si="0"/>
        <v>1239.0325289999998</v>
      </c>
      <c r="I9" s="137"/>
      <c r="J9" s="137">
        <f t="shared" si="0"/>
        <v>802.98693999999989</v>
      </c>
      <c r="K9" s="137"/>
      <c r="L9" s="137">
        <f t="shared" si="0"/>
        <v>550.14292899999998</v>
      </c>
      <c r="M9" s="139"/>
    </row>
    <row r="10" spans="1:13" x14ac:dyDescent="0.25">
      <c r="A10" s="142" t="s">
        <v>1</v>
      </c>
      <c r="B10" s="137">
        <v>5</v>
      </c>
      <c r="C10" s="137">
        <v>80</v>
      </c>
      <c r="D10" s="137">
        <v>4</v>
      </c>
      <c r="E10" s="137">
        <v>20</v>
      </c>
      <c r="F10" s="137">
        <v>2</v>
      </c>
      <c r="G10" s="137">
        <v>80</v>
      </c>
      <c r="H10" s="137">
        <v>1</v>
      </c>
      <c r="I10" s="137">
        <v>20</v>
      </c>
      <c r="J10" s="140" t="s">
        <v>25</v>
      </c>
      <c r="K10" s="137"/>
      <c r="L10" s="140" t="s">
        <v>25</v>
      </c>
      <c r="M10" s="139"/>
    </row>
    <row r="11" spans="1:13" x14ac:dyDescent="0.25">
      <c r="A11" s="142" t="s">
        <v>2</v>
      </c>
      <c r="B11" s="140" t="s">
        <v>25</v>
      </c>
      <c r="C11" s="137"/>
      <c r="D11" s="137">
        <v>2</v>
      </c>
      <c r="E11" s="137">
        <v>20</v>
      </c>
      <c r="F11" s="140" t="s">
        <v>25</v>
      </c>
      <c r="G11" s="137"/>
      <c r="H11" s="140" t="s">
        <v>25</v>
      </c>
      <c r="I11" s="137"/>
      <c r="J11" s="140" t="s">
        <v>25</v>
      </c>
      <c r="K11" s="137"/>
      <c r="L11" s="140" t="s">
        <v>25</v>
      </c>
      <c r="M11" s="139"/>
    </row>
    <row r="12" spans="1:13" x14ac:dyDescent="0.25">
      <c r="A12" s="142" t="s">
        <v>3</v>
      </c>
      <c r="B12" s="140" t="s">
        <v>25</v>
      </c>
      <c r="C12" s="137"/>
      <c r="D12" s="137">
        <v>5</v>
      </c>
      <c r="E12" s="137">
        <v>20</v>
      </c>
      <c r="F12" s="140" t="s">
        <v>25</v>
      </c>
      <c r="G12" s="137"/>
      <c r="H12" s="137">
        <v>3</v>
      </c>
      <c r="I12" s="137">
        <v>80</v>
      </c>
      <c r="J12" s="137">
        <v>1</v>
      </c>
      <c r="K12" s="137">
        <v>80</v>
      </c>
      <c r="L12" s="137">
        <v>5</v>
      </c>
      <c r="M12" s="139">
        <v>60</v>
      </c>
    </row>
    <row r="13" spans="1:13" x14ac:dyDescent="0.25">
      <c r="A13" s="142" t="s">
        <v>11</v>
      </c>
      <c r="B13" s="140" t="s">
        <v>25</v>
      </c>
      <c r="C13" s="137"/>
      <c r="D13" s="137">
        <v>5</v>
      </c>
      <c r="E13" s="137">
        <v>20</v>
      </c>
      <c r="F13" s="140" t="s">
        <v>25</v>
      </c>
      <c r="G13" s="137"/>
      <c r="H13" s="140" t="s">
        <v>25</v>
      </c>
      <c r="I13" s="137"/>
      <c r="J13" s="140" t="s">
        <v>25</v>
      </c>
      <c r="K13" s="137"/>
      <c r="L13" s="140" t="s">
        <v>25</v>
      </c>
      <c r="M13" s="139"/>
    </row>
    <row r="14" spans="1:13" x14ac:dyDescent="0.25">
      <c r="A14" s="142" t="s">
        <v>4</v>
      </c>
      <c r="B14" s="137">
        <v>7</v>
      </c>
      <c r="C14" s="137">
        <v>20</v>
      </c>
      <c r="D14" s="137">
        <v>14</v>
      </c>
      <c r="E14" s="137">
        <v>40</v>
      </c>
      <c r="F14" s="137">
        <v>11</v>
      </c>
      <c r="G14" s="137">
        <v>20</v>
      </c>
      <c r="H14" s="140" t="s">
        <v>25</v>
      </c>
      <c r="I14" s="137"/>
      <c r="J14" s="140" t="s">
        <v>25</v>
      </c>
      <c r="K14" s="137"/>
      <c r="L14" s="140" t="s">
        <v>25</v>
      </c>
      <c r="M14" s="139"/>
    </row>
    <row r="15" spans="1:13" x14ac:dyDescent="0.25">
      <c r="A15" s="142" t="s">
        <v>5</v>
      </c>
      <c r="B15" s="137">
        <v>6</v>
      </c>
      <c r="C15" s="137">
        <v>20</v>
      </c>
      <c r="D15" s="137">
        <v>9</v>
      </c>
      <c r="E15" s="137">
        <v>20</v>
      </c>
      <c r="F15" s="140" t="s">
        <v>25</v>
      </c>
      <c r="G15" s="137"/>
      <c r="H15" s="140" t="s">
        <v>25</v>
      </c>
      <c r="I15" s="137"/>
      <c r="J15" s="137">
        <v>10</v>
      </c>
      <c r="K15" s="137">
        <v>20</v>
      </c>
      <c r="L15" s="137">
        <v>8</v>
      </c>
      <c r="M15" s="139">
        <v>40</v>
      </c>
    </row>
    <row r="16" spans="1:13" ht="15" customHeight="1" thickBot="1" x14ac:dyDescent="0.3">
      <c r="A16" s="144" t="s">
        <v>6</v>
      </c>
      <c r="B16" s="147">
        <f t="shared" ref="B16" si="1">SUM(B10:B15)</f>
        <v>18</v>
      </c>
      <c r="C16" s="147"/>
      <c r="D16" s="147">
        <f>SUM(D10:D15)</f>
        <v>39</v>
      </c>
      <c r="E16" s="147"/>
      <c r="F16" s="147">
        <f t="shared" ref="F16:H16" si="2">SUM(F10:F15)</f>
        <v>13</v>
      </c>
      <c r="G16" s="147"/>
      <c r="H16" s="147">
        <f t="shared" si="2"/>
        <v>4</v>
      </c>
      <c r="I16" s="147"/>
      <c r="J16" s="147">
        <v>11</v>
      </c>
      <c r="K16" s="147"/>
      <c r="L16" s="147">
        <v>13</v>
      </c>
      <c r="M16" s="148"/>
    </row>
    <row r="17" spans="1:1" ht="30" customHeight="1" x14ac:dyDescent="0.25">
      <c r="A17" s="142" t="s">
        <v>7</v>
      </c>
    </row>
    <row r="18" spans="1:1" ht="30" customHeight="1" x14ac:dyDescent="0.25">
      <c r="A18" s="142" t="s">
        <v>9</v>
      </c>
    </row>
    <row r="19" spans="1:1" ht="30" customHeight="1" x14ac:dyDescent="0.25">
      <c r="A19" s="142" t="s">
        <v>10</v>
      </c>
    </row>
    <row r="20" spans="1:1" x14ac:dyDescent="0.25">
      <c r="A20" s="142" t="s">
        <v>8</v>
      </c>
    </row>
    <row r="21" spans="1:1" x14ac:dyDescent="0.25">
      <c r="A21" s="142" t="s">
        <v>16</v>
      </c>
    </row>
    <row r="22" spans="1:1" x14ac:dyDescent="0.25">
      <c r="A22" s="142" t="s">
        <v>17</v>
      </c>
    </row>
    <row r="23" spans="1:1" x14ac:dyDescent="0.25">
      <c r="A23" s="142"/>
    </row>
    <row r="24" spans="1:1" x14ac:dyDescent="0.25">
      <c r="A24" s="142" t="s">
        <v>14</v>
      </c>
    </row>
    <row r="25" spans="1:1" ht="30.75" thickBot="1" x14ac:dyDescent="0.3">
      <c r="A25" s="144" t="s">
        <v>15</v>
      </c>
    </row>
  </sheetData>
  <pageMargins left="0.7" right="0.7" top="0.75" bottom="0.75" header="0.3" footer="0.3"/>
  <pageSetup paperSize="9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workbookViewId="0">
      <selection activeCell="B20" sqref="B20"/>
    </sheetView>
  </sheetViews>
  <sheetFormatPr defaultRowHeight="15" x14ac:dyDescent="0.25"/>
  <cols>
    <col min="1" max="1" width="18.28515625" bestFit="1" customWidth="1"/>
    <col min="2" max="2" width="9.42578125" bestFit="1" customWidth="1"/>
  </cols>
  <sheetData>
    <row r="1" spans="1:7" x14ac:dyDescent="0.25">
      <c r="A1" t="s">
        <v>196</v>
      </c>
    </row>
    <row r="2" spans="1:7" x14ac:dyDescent="0.25">
      <c r="A2" t="s">
        <v>186</v>
      </c>
    </row>
    <row r="3" spans="1:7" x14ac:dyDescent="0.25">
      <c r="A3" s="249" t="s">
        <v>187</v>
      </c>
      <c r="B3" s="249"/>
      <c r="C3" s="249"/>
      <c r="D3" s="249"/>
      <c r="E3" s="249"/>
      <c r="F3" s="249"/>
      <c r="G3" s="249"/>
    </row>
    <row r="5" spans="1:7" x14ac:dyDescent="0.25">
      <c r="A5" t="s">
        <v>188</v>
      </c>
      <c r="B5" t="s">
        <v>147</v>
      </c>
    </row>
    <row r="6" spans="1:7" x14ac:dyDescent="0.25">
      <c r="A6" t="s">
        <v>189</v>
      </c>
      <c r="B6">
        <v>132130</v>
      </c>
    </row>
    <row r="7" spans="1:7" x14ac:dyDescent="0.25">
      <c r="A7" t="s">
        <v>73</v>
      </c>
      <c r="B7">
        <v>10490.48</v>
      </c>
    </row>
    <row r="8" spans="1:7" x14ac:dyDescent="0.25">
      <c r="A8" t="s">
        <v>190</v>
      </c>
      <c r="B8">
        <v>12620.85</v>
      </c>
    </row>
    <row r="9" spans="1:7" x14ac:dyDescent="0.25">
      <c r="A9" t="s">
        <v>191</v>
      </c>
      <c r="B9">
        <v>6661.38</v>
      </c>
    </row>
    <row r="10" spans="1:7" x14ac:dyDescent="0.25">
      <c r="A10" t="s">
        <v>194</v>
      </c>
      <c r="B10">
        <f>SUM(B6:B9)</f>
        <v>161902.71000000002</v>
      </c>
    </row>
    <row r="12" spans="1:7" x14ac:dyDescent="0.25">
      <c r="A12" t="s">
        <v>192</v>
      </c>
      <c r="B12">
        <v>8688.6</v>
      </c>
      <c r="C12" t="s">
        <v>195</v>
      </c>
    </row>
    <row r="13" spans="1:7" x14ac:dyDescent="0.25">
      <c r="A13" t="s">
        <v>193</v>
      </c>
      <c r="B13">
        <v>31759</v>
      </c>
      <c r="C13" t="s">
        <v>195</v>
      </c>
    </row>
    <row r="14" spans="1:7" x14ac:dyDescent="0.25">
      <c r="B14">
        <f>SUM(B12:B13)</f>
        <v>40447.599999999999</v>
      </c>
    </row>
  </sheetData>
  <mergeCells count="1"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opLeftCell="A5" zoomScaleNormal="100" workbookViewId="0">
      <pane xSplit="1" topLeftCell="B1" activePane="topRight" state="frozen"/>
      <selection pane="topRight" activeCell="A8" sqref="A8"/>
    </sheetView>
  </sheetViews>
  <sheetFormatPr defaultColWidth="8" defaultRowHeight="15" x14ac:dyDescent="0.25"/>
  <cols>
    <col min="1" max="1" width="24.140625" style="1" customWidth="1"/>
    <col min="2" max="16384" width="8" style="1"/>
  </cols>
  <sheetData>
    <row r="1" spans="1:19" ht="30" x14ac:dyDescent="0.25">
      <c r="A1" s="1" t="s">
        <v>167</v>
      </c>
    </row>
    <row r="2" spans="1:19" x14ac:dyDescent="0.25">
      <c r="A2" s="1" t="s">
        <v>168</v>
      </c>
    </row>
    <row r="3" spans="1:19" x14ac:dyDescent="0.25">
      <c r="A3" s="1" t="s">
        <v>169</v>
      </c>
    </row>
    <row r="4" spans="1:19" x14ac:dyDescent="0.25">
      <c r="A4" s="1" t="s">
        <v>170</v>
      </c>
    </row>
    <row r="5" spans="1:19" ht="15.75" thickBot="1" x14ac:dyDescent="0.3">
      <c r="B5" s="216" t="s">
        <v>164</v>
      </c>
      <c r="C5" s="216"/>
    </row>
    <row r="6" spans="1:19" x14ac:dyDescent="0.25">
      <c r="A6" s="157" t="s">
        <v>13</v>
      </c>
      <c r="B6" s="225" t="s">
        <v>41</v>
      </c>
      <c r="C6" s="226"/>
      <c r="D6" s="217"/>
      <c r="E6" s="218"/>
      <c r="F6" s="217"/>
      <c r="G6" s="218"/>
      <c r="H6" s="217"/>
      <c r="I6" s="218"/>
      <c r="J6" s="217"/>
      <c r="K6" s="218"/>
      <c r="L6" s="217"/>
      <c r="M6" s="218"/>
      <c r="N6" s="217"/>
      <c r="O6" s="218"/>
      <c r="P6" s="217"/>
      <c r="Q6" s="218"/>
      <c r="R6" s="217"/>
      <c r="S6" s="218"/>
    </row>
    <row r="7" spans="1:19" x14ac:dyDescent="0.25">
      <c r="A7" s="158" t="s">
        <v>0</v>
      </c>
      <c r="B7" s="227" t="s">
        <v>161</v>
      </c>
      <c r="C7" s="228"/>
      <c r="D7" s="219"/>
      <c r="E7" s="220"/>
      <c r="F7" s="219"/>
      <c r="G7" s="220"/>
      <c r="H7" s="219"/>
      <c r="I7" s="220"/>
      <c r="J7" s="219"/>
      <c r="K7" s="220"/>
      <c r="L7" s="219"/>
      <c r="M7" s="220"/>
      <c r="N7" s="219"/>
      <c r="O7" s="220"/>
      <c r="P7" s="219"/>
      <c r="Q7" s="220"/>
      <c r="R7" s="219"/>
      <c r="S7" s="220"/>
    </row>
    <row r="8" spans="1:19" ht="15.75" thickBot="1" x14ac:dyDescent="0.3">
      <c r="A8" s="158" t="s">
        <v>162</v>
      </c>
      <c r="B8" s="229">
        <v>476</v>
      </c>
      <c r="C8" s="230"/>
      <c r="D8" s="221"/>
      <c r="E8" s="222"/>
      <c r="F8" s="221"/>
      <c r="G8" s="222"/>
      <c r="H8" s="221"/>
      <c r="I8" s="222"/>
      <c r="J8" s="221"/>
      <c r="K8" s="222"/>
      <c r="L8" s="221"/>
      <c r="M8" s="222"/>
      <c r="N8" s="221"/>
      <c r="O8" s="222"/>
      <c r="P8" s="221"/>
      <c r="Q8" s="222"/>
      <c r="R8" s="221"/>
      <c r="S8" s="222"/>
    </row>
    <row r="9" spans="1:19" ht="30.75" thickBot="1" x14ac:dyDescent="0.3">
      <c r="A9" s="157" t="s">
        <v>163</v>
      </c>
      <c r="B9" s="231">
        <f>B8*10.7639</f>
        <v>5123.6163999999999</v>
      </c>
      <c r="C9" s="232"/>
      <c r="D9" s="223"/>
      <c r="E9" s="224"/>
      <c r="F9" s="223"/>
      <c r="G9" s="224"/>
      <c r="H9" s="223"/>
      <c r="I9" s="224"/>
      <c r="J9" s="223"/>
      <c r="K9" s="224"/>
      <c r="L9" s="223"/>
      <c r="M9" s="224"/>
      <c r="N9" s="223"/>
      <c r="O9" s="224"/>
      <c r="P9" s="223"/>
      <c r="Q9" s="224"/>
      <c r="R9" s="223"/>
      <c r="S9" s="224"/>
    </row>
    <row r="10" spans="1:19" ht="30.75" thickBot="1" x14ac:dyDescent="0.3">
      <c r="A10" s="157"/>
      <c r="B10" s="153"/>
      <c r="C10" s="169" t="s">
        <v>165</v>
      </c>
      <c r="D10" s="151"/>
      <c r="E10" s="169" t="s">
        <v>165</v>
      </c>
      <c r="F10" s="151"/>
      <c r="G10" s="169" t="s">
        <v>165</v>
      </c>
      <c r="H10" s="170"/>
      <c r="I10" s="169" t="s">
        <v>165</v>
      </c>
      <c r="J10" s="170"/>
      <c r="K10" s="169" t="s">
        <v>165</v>
      </c>
      <c r="L10" s="170"/>
      <c r="M10" s="169" t="s">
        <v>165</v>
      </c>
      <c r="N10" s="170"/>
      <c r="O10" s="169" t="s">
        <v>165</v>
      </c>
      <c r="P10" s="170"/>
      <c r="Q10" s="169" t="s">
        <v>165</v>
      </c>
      <c r="R10" s="170"/>
      <c r="S10" s="169" t="s">
        <v>165</v>
      </c>
    </row>
    <row r="11" spans="1:19" x14ac:dyDescent="0.25">
      <c r="A11" s="157" t="s">
        <v>1</v>
      </c>
      <c r="B11" s="163">
        <v>1</v>
      </c>
      <c r="C11" s="164">
        <v>20</v>
      </c>
      <c r="D11" s="151"/>
      <c r="E11" s="149"/>
      <c r="F11" s="151"/>
      <c r="G11" s="149"/>
      <c r="H11" s="151"/>
      <c r="I11" s="149"/>
      <c r="J11" s="151"/>
      <c r="K11" s="149"/>
      <c r="L11" s="151"/>
      <c r="M11" s="149"/>
      <c r="N11" s="151"/>
      <c r="O11" s="149"/>
      <c r="P11" s="151"/>
      <c r="Q11" s="149"/>
      <c r="R11" s="151"/>
      <c r="S11" s="149"/>
    </row>
    <row r="12" spans="1:19" x14ac:dyDescent="0.25">
      <c r="A12" s="159" t="s">
        <v>2</v>
      </c>
      <c r="B12" s="165" t="s">
        <v>166</v>
      </c>
      <c r="C12" s="166" t="s">
        <v>166</v>
      </c>
      <c r="D12" s="161"/>
      <c r="E12" s="156"/>
      <c r="F12" s="161"/>
      <c r="G12" s="156"/>
      <c r="H12" s="161"/>
      <c r="I12" s="156"/>
      <c r="J12" s="161"/>
      <c r="K12" s="156"/>
      <c r="L12" s="161"/>
      <c r="M12" s="156"/>
      <c r="N12" s="161"/>
      <c r="O12" s="156"/>
      <c r="P12" s="161"/>
      <c r="Q12" s="156"/>
      <c r="R12" s="161"/>
      <c r="S12" s="156"/>
    </row>
    <row r="13" spans="1:19" x14ac:dyDescent="0.25">
      <c r="A13" s="159" t="s">
        <v>171</v>
      </c>
      <c r="B13" s="165">
        <v>4</v>
      </c>
      <c r="C13" s="166">
        <v>20</v>
      </c>
      <c r="D13" s="161"/>
      <c r="E13" s="156"/>
      <c r="F13" s="161"/>
      <c r="G13" s="156"/>
      <c r="H13" s="161"/>
      <c r="I13" s="156"/>
      <c r="J13" s="161"/>
      <c r="K13" s="156"/>
      <c r="L13" s="161"/>
      <c r="M13" s="156"/>
      <c r="N13" s="161"/>
      <c r="O13" s="156"/>
      <c r="P13" s="161"/>
      <c r="Q13" s="156"/>
      <c r="R13" s="161"/>
      <c r="S13" s="156"/>
    </row>
    <row r="14" spans="1:19" x14ac:dyDescent="0.25">
      <c r="A14" s="159" t="s">
        <v>11</v>
      </c>
      <c r="B14" s="165" t="s">
        <v>166</v>
      </c>
      <c r="C14" s="166" t="s">
        <v>166</v>
      </c>
      <c r="D14" s="161"/>
      <c r="E14" s="156"/>
      <c r="F14" s="161"/>
      <c r="G14" s="156"/>
      <c r="H14" s="161"/>
      <c r="I14" s="156"/>
      <c r="J14" s="161"/>
      <c r="K14" s="156"/>
      <c r="L14" s="161"/>
      <c r="M14" s="156"/>
      <c r="N14" s="161"/>
      <c r="O14" s="156"/>
      <c r="P14" s="161"/>
      <c r="Q14" s="156"/>
      <c r="R14" s="161"/>
      <c r="S14" s="156"/>
    </row>
    <row r="15" spans="1:19" x14ac:dyDescent="0.25">
      <c r="A15" s="159" t="s">
        <v>4</v>
      </c>
      <c r="B15" s="165">
        <v>18</v>
      </c>
      <c r="C15" s="166">
        <v>60</v>
      </c>
      <c r="D15" s="161"/>
      <c r="E15" s="156"/>
      <c r="F15" s="161"/>
      <c r="G15" s="156"/>
      <c r="H15" s="161"/>
      <c r="I15" s="156"/>
      <c r="J15" s="161"/>
      <c r="K15" s="156"/>
      <c r="L15" s="161"/>
      <c r="M15" s="156"/>
      <c r="N15" s="161"/>
      <c r="O15" s="156"/>
      <c r="P15" s="161"/>
      <c r="Q15" s="156"/>
      <c r="R15" s="161"/>
      <c r="S15" s="156"/>
    </row>
    <row r="16" spans="1:19" ht="15.75" thickBot="1" x14ac:dyDescent="0.3">
      <c r="A16" s="159" t="s">
        <v>5</v>
      </c>
      <c r="B16" s="167" t="s">
        <v>166</v>
      </c>
      <c r="C16" s="168" t="s">
        <v>166</v>
      </c>
      <c r="D16" s="162"/>
      <c r="E16" s="155"/>
      <c r="F16" s="162"/>
      <c r="G16" s="155"/>
      <c r="H16" s="162"/>
      <c r="I16" s="155"/>
      <c r="J16" s="162"/>
      <c r="K16" s="155"/>
      <c r="L16" s="162"/>
      <c r="M16" s="155"/>
      <c r="N16" s="162"/>
      <c r="O16" s="155"/>
      <c r="P16" s="162"/>
      <c r="Q16" s="155"/>
      <c r="R16" s="162"/>
      <c r="S16" s="155"/>
    </row>
    <row r="17" spans="1:19" ht="15" customHeight="1" thickBot="1" x14ac:dyDescent="0.3">
      <c r="A17" s="160" t="s">
        <v>6</v>
      </c>
      <c r="B17" s="238">
        <v>23</v>
      </c>
      <c r="C17" s="239"/>
      <c r="D17" s="223"/>
      <c r="E17" s="224"/>
      <c r="F17" s="223"/>
      <c r="G17" s="224"/>
      <c r="H17" s="223"/>
      <c r="I17" s="224"/>
      <c r="J17" s="223"/>
      <c r="K17" s="224"/>
      <c r="L17" s="223"/>
      <c r="M17" s="224"/>
      <c r="N17" s="223"/>
      <c r="O17" s="224"/>
      <c r="P17" s="223"/>
      <c r="Q17" s="224"/>
      <c r="R17" s="223"/>
      <c r="S17" s="224"/>
    </row>
    <row r="18" spans="1:19" ht="30" customHeight="1" x14ac:dyDescent="0.25">
      <c r="A18" s="154" t="s">
        <v>7</v>
      </c>
      <c r="B18" s="235" t="s">
        <v>172</v>
      </c>
      <c r="C18" s="236"/>
      <c r="D18" s="235"/>
      <c r="E18" s="236"/>
      <c r="F18" s="235"/>
      <c r="G18" s="236"/>
      <c r="H18" s="235"/>
      <c r="I18" s="236"/>
      <c r="J18" s="235"/>
      <c r="K18" s="236"/>
      <c r="L18" s="235"/>
      <c r="M18" s="236"/>
      <c r="N18" s="235"/>
      <c r="O18" s="236"/>
      <c r="P18" s="235"/>
      <c r="Q18" s="236"/>
      <c r="R18" s="235"/>
      <c r="S18" s="236"/>
    </row>
    <row r="19" spans="1:19" ht="30" customHeight="1" x14ac:dyDescent="0.25">
      <c r="A19" s="150" t="s">
        <v>9</v>
      </c>
      <c r="B19" s="237" t="s">
        <v>173</v>
      </c>
      <c r="C19" s="234"/>
      <c r="D19" s="233"/>
      <c r="E19" s="234"/>
      <c r="F19" s="233"/>
      <c r="G19" s="234"/>
      <c r="H19" s="233"/>
      <c r="I19" s="234"/>
      <c r="J19" s="233"/>
      <c r="K19" s="234"/>
      <c r="L19" s="233"/>
      <c r="M19" s="234"/>
      <c r="N19" s="233"/>
      <c r="O19" s="234"/>
      <c r="P19" s="233"/>
      <c r="Q19" s="234"/>
      <c r="R19" s="233"/>
      <c r="S19" s="234"/>
    </row>
    <row r="20" spans="1:19" ht="30" customHeight="1" x14ac:dyDescent="0.25">
      <c r="A20" s="150" t="s">
        <v>10</v>
      </c>
      <c r="B20" s="233"/>
      <c r="C20" s="234"/>
      <c r="D20" s="233"/>
      <c r="E20" s="234"/>
      <c r="F20" s="233"/>
      <c r="G20" s="234"/>
      <c r="H20" s="233"/>
      <c r="I20" s="234"/>
      <c r="J20" s="233"/>
      <c r="K20" s="234"/>
      <c r="L20" s="233"/>
      <c r="M20" s="234"/>
      <c r="N20" s="233"/>
      <c r="O20" s="234"/>
      <c r="P20" s="233"/>
      <c r="Q20" s="234"/>
      <c r="R20" s="233"/>
      <c r="S20" s="234"/>
    </row>
    <row r="21" spans="1:19" ht="29.25" customHeight="1" x14ac:dyDescent="0.25">
      <c r="A21" s="150" t="s">
        <v>8</v>
      </c>
      <c r="B21" s="233"/>
      <c r="C21" s="234"/>
      <c r="D21" s="233"/>
      <c r="E21" s="234"/>
      <c r="F21" s="233"/>
      <c r="G21" s="234"/>
      <c r="H21" s="233"/>
      <c r="I21" s="234"/>
      <c r="J21" s="233"/>
      <c r="K21" s="234"/>
      <c r="L21" s="233"/>
      <c r="M21" s="234"/>
      <c r="N21" s="233"/>
      <c r="O21" s="234"/>
      <c r="P21" s="233"/>
      <c r="Q21" s="234"/>
      <c r="R21" s="233"/>
      <c r="S21" s="234"/>
    </row>
    <row r="22" spans="1:19" ht="30" customHeight="1" x14ac:dyDescent="0.25">
      <c r="A22" s="150" t="s">
        <v>16</v>
      </c>
      <c r="B22" s="233"/>
      <c r="C22" s="234"/>
      <c r="D22" s="233"/>
      <c r="E22" s="234"/>
      <c r="F22" s="233"/>
      <c r="G22" s="234"/>
      <c r="H22" s="233"/>
      <c r="I22" s="234"/>
      <c r="J22" s="233"/>
      <c r="K22" s="234"/>
      <c r="L22" s="233"/>
      <c r="M22" s="234"/>
      <c r="N22" s="233"/>
      <c r="O22" s="234"/>
      <c r="P22" s="233"/>
      <c r="Q22" s="234"/>
      <c r="R22" s="233"/>
      <c r="S22" s="234"/>
    </row>
    <row r="23" spans="1:19" ht="30" customHeight="1" x14ac:dyDescent="0.25">
      <c r="A23" s="150" t="s">
        <v>17</v>
      </c>
      <c r="B23" s="233"/>
      <c r="C23" s="234"/>
      <c r="D23" s="233"/>
      <c r="E23" s="234"/>
      <c r="F23" s="233"/>
      <c r="G23" s="234"/>
      <c r="H23" s="233"/>
      <c r="I23" s="234"/>
      <c r="J23" s="233"/>
      <c r="K23" s="234"/>
      <c r="L23" s="233"/>
      <c r="M23" s="234"/>
      <c r="N23" s="233"/>
      <c r="O23" s="234"/>
      <c r="P23" s="233"/>
      <c r="Q23" s="234"/>
      <c r="R23" s="233"/>
      <c r="S23" s="234"/>
    </row>
    <row r="24" spans="1:19" ht="30.75" customHeight="1" x14ac:dyDescent="0.25">
      <c r="A24" s="150"/>
      <c r="B24" s="233"/>
      <c r="C24" s="234"/>
      <c r="D24" s="233"/>
      <c r="E24" s="234"/>
      <c r="F24" s="233"/>
      <c r="G24" s="234"/>
      <c r="H24" s="233"/>
      <c r="I24" s="234"/>
      <c r="J24" s="233"/>
      <c r="K24" s="234"/>
      <c r="L24" s="233"/>
      <c r="M24" s="234"/>
      <c r="N24" s="233"/>
      <c r="O24" s="234"/>
      <c r="P24" s="233"/>
      <c r="Q24" s="234"/>
      <c r="R24" s="233"/>
      <c r="S24" s="234"/>
    </row>
    <row r="25" spans="1:19" x14ac:dyDescent="0.25">
      <c r="A25" s="150" t="s">
        <v>14</v>
      </c>
      <c r="B25" s="233"/>
      <c r="C25" s="234"/>
      <c r="D25" s="233"/>
      <c r="E25" s="234"/>
      <c r="F25" s="233"/>
      <c r="G25" s="234"/>
      <c r="H25" s="233"/>
      <c r="I25" s="234"/>
      <c r="J25" s="233"/>
      <c r="K25" s="234"/>
      <c r="L25" s="233"/>
      <c r="M25" s="234"/>
      <c r="N25" s="233"/>
      <c r="O25" s="234"/>
      <c r="P25" s="233"/>
      <c r="Q25" s="234"/>
      <c r="R25" s="233"/>
      <c r="S25" s="234"/>
    </row>
    <row r="26" spans="1:19" ht="30.75" thickBot="1" x14ac:dyDescent="0.3">
      <c r="A26" s="152" t="s">
        <v>15</v>
      </c>
      <c r="B26" s="233"/>
      <c r="C26" s="234"/>
      <c r="D26" s="233"/>
      <c r="E26" s="234"/>
      <c r="F26" s="233"/>
      <c r="G26" s="234"/>
      <c r="H26" s="233"/>
      <c r="I26" s="234"/>
      <c r="J26" s="233"/>
      <c r="K26" s="234"/>
      <c r="L26" s="233"/>
      <c r="M26" s="234"/>
      <c r="N26" s="233"/>
      <c r="O26" s="234"/>
      <c r="P26" s="233"/>
      <c r="Q26" s="234"/>
      <c r="R26" s="233"/>
      <c r="S26" s="234"/>
    </row>
  </sheetData>
  <sheetProtection algorithmName="SHA-512" hashValue="MUBM1cgGmJghUKswCDS6x9OvZCAAzrsS10axvd/lPrCK8FHRVnt2YUn+k4ZUMvcS6mdPssizMYzO9nerWjrzgQ==" saltValue="2je81pcziDqaPsxwXJ/Dtg==" spinCount="100000" sheet="1" objects="1" scenarios="1" sort="0"/>
  <mergeCells count="127">
    <mergeCell ref="B17:C17"/>
    <mergeCell ref="R26:S26"/>
    <mergeCell ref="D17:E17"/>
    <mergeCell ref="F17:G17"/>
    <mergeCell ref="H17:I17"/>
    <mergeCell ref="J17:K17"/>
    <mergeCell ref="L17:M17"/>
    <mergeCell ref="N17:O17"/>
    <mergeCell ref="P17:Q17"/>
    <mergeCell ref="R17:S17"/>
    <mergeCell ref="F26:G26"/>
    <mergeCell ref="H26:I26"/>
    <mergeCell ref="J26:K26"/>
    <mergeCell ref="L26:M26"/>
    <mergeCell ref="N26:O26"/>
    <mergeCell ref="P26:Q26"/>
    <mergeCell ref="R24:S24"/>
    <mergeCell ref="D25:E25"/>
    <mergeCell ref="F25:G25"/>
    <mergeCell ref="H25:I25"/>
    <mergeCell ref="J25:K25"/>
    <mergeCell ref="L25:M25"/>
    <mergeCell ref="N25:O25"/>
    <mergeCell ref="P25:Q25"/>
    <mergeCell ref="R25:S25"/>
    <mergeCell ref="N23:O23"/>
    <mergeCell ref="P23:Q23"/>
    <mergeCell ref="R23:S23"/>
    <mergeCell ref="D24:E24"/>
    <mergeCell ref="F24:G24"/>
    <mergeCell ref="H24:I24"/>
    <mergeCell ref="J24:K24"/>
    <mergeCell ref="L24:M24"/>
    <mergeCell ref="N24:O24"/>
    <mergeCell ref="P24:Q24"/>
    <mergeCell ref="J22:K22"/>
    <mergeCell ref="L22:M22"/>
    <mergeCell ref="N22:O22"/>
    <mergeCell ref="P22:Q22"/>
    <mergeCell ref="R22:S22"/>
    <mergeCell ref="D23:E23"/>
    <mergeCell ref="F23:G23"/>
    <mergeCell ref="H23:I23"/>
    <mergeCell ref="J23:K23"/>
    <mergeCell ref="L23:M23"/>
    <mergeCell ref="J20:K20"/>
    <mergeCell ref="L20:M20"/>
    <mergeCell ref="N20:O20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J18:K18"/>
    <mergeCell ref="L18:M18"/>
    <mergeCell ref="N18:O18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R19:S19"/>
    <mergeCell ref="B24:C24"/>
    <mergeCell ref="B25:C25"/>
    <mergeCell ref="B26:C26"/>
    <mergeCell ref="D18:E18"/>
    <mergeCell ref="F18:G18"/>
    <mergeCell ref="H18:I18"/>
    <mergeCell ref="D22:E22"/>
    <mergeCell ref="F22:G22"/>
    <mergeCell ref="H22:I22"/>
    <mergeCell ref="D26:E26"/>
    <mergeCell ref="B18:C18"/>
    <mergeCell ref="B19:C19"/>
    <mergeCell ref="B20:C20"/>
    <mergeCell ref="B21:C21"/>
    <mergeCell ref="B22:C22"/>
    <mergeCell ref="B23:C23"/>
    <mergeCell ref="D20:E20"/>
    <mergeCell ref="F20:G20"/>
    <mergeCell ref="H20:I20"/>
    <mergeCell ref="L8:M8"/>
    <mergeCell ref="N8:O8"/>
    <mergeCell ref="P8:Q8"/>
    <mergeCell ref="R8:S8"/>
    <mergeCell ref="L9:M9"/>
    <mergeCell ref="N9:O9"/>
    <mergeCell ref="P9:Q9"/>
    <mergeCell ref="R9:S9"/>
    <mergeCell ref="H9:I9"/>
    <mergeCell ref="J9:K9"/>
    <mergeCell ref="L6:M6"/>
    <mergeCell ref="N6:O6"/>
    <mergeCell ref="P6:Q6"/>
    <mergeCell ref="R6:S6"/>
    <mergeCell ref="L7:M7"/>
    <mergeCell ref="N7:O7"/>
    <mergeCell ref="P7:Q7"/>
    <mergeCell ref="R7:S7"/>
    <mergeCell ref="F6:G6"/>
    <mergeCell ref="F7:G7"/>
    <mergeCell ref="B5:C5"/>
    <mergeCell ref="D6:E6"/>
    <mergeCell ref="D7:E7"/>
    <mergeCell ref="D8:E8"/>
    <mergeCell ref="D9:E9"/>
    <mergeCell ref="F8:G8"/>
    <mergeCell ref="F9:G9"/>
    <mergeCell ref="H6:I6"/>
    <mergeCell ref="J6:K6"/>
    <mergeCell ref="H7:I7"/>
    <mergeCell ref="J7:K7"/>
    <mergeCell ref="H8:I8"/>
    <mergeCell ref="J8:K8"/>
    <mergeCell ref="B6:C6"/>
    <mergeCell ref="B7:C7"/>
    <mergeCell ref="B8:C8"/>
    <mergeCell ref="B9:C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73"/>
  <sheetViews>
    <sheetView topLeftCell="A30" zoomScale="70" zoomScaleNormal="70" workbookViewId="0">
      <selection activeCell="A21" sqref="A21"/>
    </sheetView>
  </sheetViews>
  <sheetFormatPr defaultRowHeight="12.75" x14ac:dyDescent="0.2"/>
  <cols>
    <col min="1" max="1" width="32.140625" style="10" bestFit="1" customWidth="1"/>
    <col min="2" max="2" width="13.42578125" style="10" bestFit="1" customWidth="1"/>
    <col min="3" max="3" width="12" style="10" bestFit="1" customWidth="1"/>
    <col min="4" max="4" width="11.42578125" style="10" bestFit="1" customWidth="1"/>
    <col min="5" max="5" width="10.5703125" style="10" bestFit="1" customWidth="1"/>
    <col min="6" max="6" width="11.5703125" style="10" bestFit="1" customWidth="1"/>
    <col min="7" max="7" width="12" style="10" bestFit="1" customWidth="1"/>
    <col min="8" max="8" width="12.42578125" style="10" bestFit="1" customWidth="1"/>
    <col min="9" max="9" width="10.5703125" style="10" bestFit="1" customWidth="1"/>
    <col min="10" max="12" width="11.5703125" style="10" bestFit="1" customWidth="1"/>
    <col min="13" max="13" width="10.5703125" style="10" bestFit="1" customWidth="1"/>
    <col min="14" max="14" width="11.42578125" style="10" bestFit="1" customWidth="1"/>
    <col min="15" max="15" width="10.5703125" style="10" bestFit="1" customWidth="1"/>
    <col min="16" max="16" width="11" style="10" bestFit="1" customWidth="1"/>
    <col min="17" max="17" width="10.5703125" style="10" bestFit="1" customWidth="1"/>
    <col min="18" max="18" width="12" style="10" bestFit="1" customWidth="1"/>
    <col min="19" max="19" width="10.5703125" style="10" bestFit="1" customWidth="1"/>
    <col min="20" max="20" width="11" style="10" bestFit="1" customWidth="1"/>
    <col min="21" max="21" width="10.5703125" style="10" bestFit="1" customWidth="1"/>
    <col min="22" max="22" width="11.5703125" style="10" bestFit="1" customWidth="1"/>
    <col min="23" max="23" width="10.5703125" style="10" bestFit="1" customWidth="1"/>
    <col min="24" max="24" width="11.5703125" style="10" bestFit="1" customWidth="1"/>
    <col min="25" max="25" width="10.5703125" style="10" bestFit="1" customWidth="1"/>
    <col min="26" max="26" width="10.42578125" style="10" bestFit="1" customWidth="1"/>
    <col min="27" max="27" width="10.5703125" style="10" bestFit="1" customWidth="1"/>
    <col min="28" max="28" width="11.5703125" style="10" bestFit="1" customWidth="1"/>
    <col min="29" max="29" width="10.5703125" style="10" bestFit="1" customWidth="1"/>
    <col min="30" max="30" width="9.140625" style="10" bestFit="1" customWidth="1"/>
    <col min="31" max="31" width="10.5703125" style="10" bestFit="1" customWidth="1"/>
    <col min="32" max="32" width="11.5703125" style="10" bestFit="1" customWidth="1"/>
    <col min="33" max="35" width="10.5703125" style="10" bestFit="1" customWidth="1"/>
    <col min="36" max="36" width="10" style="10" bestFit="1" customWidth="1"/>
    <col min="37" max="37" width="10.5703125" style="10" bestFit="1" customWidth="1"/>
    <col min="38" max="39" width="11.42578125" style="10" bestFit="1" customWidth="1"/>
    <col min="40" max="40" width="10.28515625" style="10" bestFit="1" customWidth="1"/>
    <col min="41" max="41" width="12.140625" style="10" bestFit="1" customWidth="1"/>
    <col min="42" max="42" width="11" style="10" bestFit="1" customWidth="1"/>
    <col min="43" max="43" width="10.5703125" style="10" bestFit="1" customWidth="1"/>
    <col min="44" max="44" width="11.5703125" style="10" bestFit="1" customWidth="1"/>
    <col min="45" max="45" width="10.140625" style="10" bestFit="1" customWidth="1"/>
    <col min="46" max="46" width="11.42578125" style="10" bestFit="1" customWidth="1"/>
    <col min="47" max="47" width="10.140625" style="10" bestFit="1" customWidth="1"/>
    <col min="48" max="48" width="11.5703125" style="10" bestFit="1" customWidth="1"/>
    <col min="49" max="49" width="10.140625" style="10" bestFit="1" customWidth="1"/>
    <col min="50" max="50" width="11.42578125" style="10" bestFit="1" customWidth="1"/>
    <col min="51" max="51" width="10.140625" style="10" bestFit="1" customWidth="1"/>
    <col min="52" max="52" width="12" style="10" bestFit="1" customWidth="1"/>
    <col min="53" max="53" width="10.140625" style="10" bestFit="1" customWidth="1"/>
    <col min="54" max="54" width="11.5703125" style="10" bestFit="1" customWidth="1"/>
    <col min="55" max="55" width="10.140625" style="10" bestFit="1" customWidth="1"/>
    <col min="56" max="56" width="11.5703125" style="10" bestFit="1" customWidth="1"/>
    <col min="57" max="57" width="10.5703125" style="10" bestFit="1" customWidth="1"/>
    <col min="58" max="58" width="11" style="10" bestFit="1" customWidth="1"/>
    <col min="59" max="59" width="10.5703125" style="10" bestFit="1" customWidth="1"/>
    <col min="60" max="60" width="11.5703125" style="10" bestFit="1" customWidth="1"/>
    <col min="61" max="61" width="10.5703125" style="10" bestFit="1" customWidth="1"/>
    <col min="62" max="62" width="10.42578125" style="10" bestFit="1" customWidth="1"/>
    <col min="63" max="63" width="10.140625" style="10" bestFit="1" customWidth="1"/>
    <col min="64" max="64" width="12" style="10" bestFit="1" customWidth="1"/>
    <col min="65" max="65" width="10.140625" style="10" bestFit="1" customWidth="1"/>
    <col min="66" max="66" width="11.5703125" style="10" bestFit="1" customWidth="1"/>
    <col min="67" max="67" width="10.140625" style="10" bestFit="1" customWidth="1"/>
    <col min="68" max="68" width="11.5703125" style="10" bestFit="1" customWidth="1"/>
    <col min="69" max="69" width="10.140625" style="10" bestFit="1" customWidth="1"/>
    <col min="70" max="70" width="11.42578125" style="10" bestFit="1" customWidth="1"/>
    <col min="71" max="71" width="10.140625" style="10" bestFit="1" customWidth="1"/>
    <col min="72" max="72" width="10.5703125" style="10" bestFit="1" customWidth="1"/>
    <col min="73" max="73" width="10.140625" style="10" bestFit="1" customWidth="1"/>
    <col min="74" max="74" width="7.85546875" style="10" bestFit="1" customWidth="1"/>
    <col min="75" max="75" width="10.5703125" style="10" bestFit="1" customWidth="1"/>
    <col min="76" max="16384" width="9.140625" style="10"/>
  </cols>
  <sheetData>
    <row r="1" spans="1:75" x14ac:dyDescent="0.2">
      <c r="A1" s="10" t="s">
        <v>108</v>
      </c>
    </row>
    <row r="5" spans="1:75" ht="38.25" x14ac:dyDescent="0.2">
      <c r="A5" s="11" t="s">
        <v>13</v>
      </c>
      <c r="B5" s="11" t="s">
        <v>45</v>
      </c>
      <c r="C5" s="12" t="s">
        <v>93</v>
      </c>
      <c r="D5" s="11" t="s">
        <v>83</v>
      </c>
      <c r="E5" s="12" t="s">
        <v>93</v>
      </c>
      <c r="F5" s="11" t="s">
        <v>45</v>
      </c>
      <c r="G5" s="12" t="s">
        <v>93</v>
      </c>
      <c r="H5" s="11" t="s">
        <v>41</v>
      </c>
      <c r="I5" s="12" t="s">
        <v>93</v>
      </c>
      <c r="J5" s="11" t="s">
        <v>41</v>
      </c>
      <c r="K5" s="12" t="s">
        <v>93</v>
      </c>
      <c r="L5" s="11" t="s">
        <v>41</v>
      </c>
      <c r="M5" s="12" t="s">
        <v>93</v>
      </c>
      <c r="N5" s="11" t="s">
        <v>40</v>
      </c>
      <c r="O5" s="12" t="s">
        <v>93</v>
      </c>
      <c r="P5" s="11" t="s">
        <v>40</v>
      </c>
      <c r="Q5" s="12" t="s">
        <v>93</v>
      </c>
      <c r="R5" s="11" t="s">
        <v>81</v>
      </c>
      <c r="S5" s="12" t="s">
        <v>93</v>
      </c>
      <c r="T5" s="11" t="s">
        <v>45</v>
      </c>
      <c r="U5" s="12" t="s">
        <v>93</v>
      </c>
      <c r="V5" s="11" t="s">
        <v>41</v>
      </c>
      <c r="W5" s="12" t="s">
        <v>93</v>
      </c>
      <c r="X5" s="11" t="s">
        <v>41</v>
      </c>
      <c r="Y5" s="12" t="s">
        <v>93</v>
      </c>
      <c r="Z5" s="11" t="s">
        <v>103</v>
      </c>
      <c r="AA5" s="12" t="s">
        <v>93</v>
      </c>
      <c r="AB5" s="11" t="s">
        <v>41</v>
      </c>
      <c r="AC5" s="12" t="s">
        <v>93</v>
      </c>
      <c r="AD5" s="11" t="s">
        <v>85</v>
      </c>
      <c r="AE5" s="12" t="s">
        <v>93</v>
      </c>
      <c r="AF5" s="11" t="s">
        <v>85</v>
      </c>
      <c r="AG5" s="12" t="s">
        <v>93</v>
      </c>
      <c r="AH5" s="11" t="s">
        <v>85</v>
      </c>
      <c r="AI5" s="12" t="s">
        <v>93</v>
      </c>
      <c r="AJ5" s="11" t="s">
        <v>85</v>
      </c>
      <c r="AK5" s="12" t="s">
        <v>93</v>
      </c>
      <c r="AL5" s="11" t="s">
        <v>87</v>
      </c>
      <c r="AM5" s="12" t="s">
        <v>93</v>
      </c>
      <c r="AN5" s="11" t="s">
        <v>88</v>
      </c>
      <c r="AO5" s="12" t="s">
        <v>93</v>
      </c>
      <c r="AP5" s="11" t="s">
        <v>85</v>
      </c>
      <c r="AQ5" s="12" t="s">
        <v>93</v>
      </c>
      <c r="AR5" s="11" t="s">
        <v>89</v>
      </c>
      <c r="AS5" s="13" t="s">
        <v>18</v>
      </c>
      <c r="AT5" s="11" t="s">
        <v>87</v>
      </c>
      <c r="AU5" s="12" t="s">
        <v>18</v>
      </c>
      <c r="AV5" s="11" t="s">
        <v>90</v>
      </c>
      <c r="AW5" s="12" t="s">
        <v>18</v>
      </c>
      <c r="AX5" s="14" t="s">
        <v>89</v>
      </c>
      <c r="AY5" s="15" t="s">
        <v>18</v>
      </c>
      <c r="AZ5" s="16" t="s">
        <v>90</v>
      </c>
      <c r="BA5" s="15" t="s">
        <v>18</v>
      </c>
      <c r="BB5" s="16" t="s">
        <v>91</v>
      </c>
      <c r="BC5" s="15" t="s">
        <v>18</v>
      </c>
      <c r="BD5" s="16" t="s">
        <v>41</v>
      </c>
      <c r="BE5" s="15" t="s">
        <v>93</v>
      </c>
      <c r="BF5" s="16" t="s">
        <v>103</v>
      </c>
      <c r="BG5" s="15" t="s">
        <v>93</v>
      </c>
      <c r="BH5" s="16" t="s">
        <v>41</v>
      </c>
      <c r="BI5" s="15" t="s">
        <v>93</v>
      </c>
      <c r="BJ5" s="16" t="s">
        <v>45</v>
      </c>
      <c r="BK5" s="15" t="s">
        <v>18</v>
      </c>
      <c r="BL5" s="16" t="s">
        <v>89</v>
      </c>
      <c r="BM5" s="15" t="s">
        <v>18</v>
      </c>
      <c r="BN5" s="16" t="s">
        <v>41</v>
      </c>
      <c r="BO5" s="15" t="s">
        <v>18</v>
      </c>
      <c r="BP5" s="16" t="s">
        <v>87</v>
      </c>
      <c r="BQ5" s="15" t="s">
        <v>18</v>
      </c>
      <c r="BR5" s="16" t="s">
        <v>127</v>
      </c>
      <c r="BS5" s="15" t="s">
        <v>18</v>
      </c>
      <c r="BT5" s="16" t="s">
        <v>111</v>
      </c>
      <c r="BU5" s="15" t="s">
        <v>18</v>
      </c>
      <c r="BV5" s="16" t="s">
        <v>103</v>
      </c>
      <c r="BW5" s="15" t="s">
        <v>93</v>
      </c>
    </row>
    <row r="6" spans="1:75" x14ac:dyDescent="0.2">
      <c r="A6" s="11" t="s">
        <v>114</v>
      </c>
      <c r="B6" s="11" t="s">
        <v>52</v>
      </c>
      <c r="C6" s="12" t="s">
        <v>52</v>
      </c>
      <c r="D6" s="11" t="s">
        <v>53</v>
      </c>
      <c r="E6" s="12" t="s">
        <v>53</v>
      </c>
      <c r="F6" s="11" t="s">
        <v>56</v>
      </c>
      <c r="G6" s="12" t="s">
        <v>56</v>
      </c>
      <c r="H6" s="11" t="s">
        <v>57</v>
      </c>
      <c r="I6" s="12" t="s">
        <v>57</v>
      </c>
      <c r="J6" s="11" t="s">
        <v>59</v>
      </c>
      <c r="K6" s="12" t="s">
        <v>59</v>
      </c>
      <c r="L6" s="11" t="s">
        <v>22</v>
      </c>
      <c r="M6" s="12" t="s">
        <v>22</v>
      </c>
      <c r="N6" s="11" t="s">
        <v>37</v>
      </c>
      <c r="O6" s="12" t="s">
        <v>37</v>
      </c>
      <c r="P6" s="11" t="s">
        <v>42</v>
      </c>
      <c r="Q6" s="12" t="s">
        <v>42</v>
      </c>
      <c r="R6" s="11" t="s">
        <v>43</v>
      </c>
      <c r="S6" s="12" t="s">
        <v>43</v>
      </c>
      <c r="T6" s="11" t="s">
        <v>44</v>
      </c>
      <c r="U6" s="12" t="s">
        <v>44</v>
      </c>
      <c r="V6" s="11" t="s">
        <v>46</v>
      </c>
      <c r="W6" s="12" t="s">
        <v>46</v>
      </c>
      <c r="X6" s="11" t="s">
        <v>47</v>
      </c>
      <c r="Y6" s="12" t="s">
        <v>47</v>
      </c>
      <c r="Z6" s="11" t="s">
        <v>48</v>
      </c>
      <c r="AA6" s="12" t="s">
        <v>48</v>
      </c>
      <c r="AB6" s="11" t="s">
        <v>49</v>
      </c>
      <c r="AC6" s="12" t="s">
        <v>49</v>
      </c>
      <c r="AD6" s="11" t="s">
        <v>63</v>
      </c>
      <c r="AE6" s="12" t="s">
        <v>63</v>
      </c>
      <c r="AF6" s="11" t="s">
        <v>64</v>
      </c>
      <c r="AG6" s="12" t="s">
        <v>64</v>
      </c>
      <c r="AH6" s="11" t="s">
        <v>66</v>
      </c>
      <c r="AI6" s="12" t="s">
        <v>66</v>
      </c>
      <c r="AJ6" s="11" t="s">
        <v>67</v>
      </c>
      <c r="AK6" s="12" t="s">
        <v>67</v>
      </c>
      <c r="AL6" s="11" t="s">
        <v>68</v>
      </c>
      <c r="AM6" s="12" t="s">
        <v>68</v>
      </c>
      <c r="AN6" s="11" t="s">
        <v>69</v>
      </c>
      <c r="AO6" s="12" t="s">
        <v>69</v>
      </c>
      <c r="AP6" s="11" t="s">
        <v>65</v>
      </c>
      <c r="AQ6" s="12" t="s">
        <v>65</v>
      </c>
      <c r="AR6" s="11" t="s">
        <v>23</v>
      </c>
      <c r="AS6" s="13" t="s">
        <v>23</v>
      </c>
      <c r="AT6" s="11" t="s">
        <v>26</v>
      </c>
      <c r="AU6" s="12" t="s">
        <v>26</v>
      </c>
      <c r="AV6" s="11" t="s">
        <v>27</v>
      </c>
      <c r="AW6" s="12" t="s">
        <v>27</v>
      </c>
      <c r="AX6" s="14" t="s">
        <v>30</v>
      </c>
      <c r="AY6" s="15" t="s">
        <v>30</v>
      </c>
      <c r="AZ6" s="16" t="s">
        <v>32</v>
      </c>
      <c r="BA6" s="15" t="s">
        <v>32</v>
      </c>
      <c r="BB6" s="16" t="s">
        <v>35</v>
      </c>
      <c r="BC6" s="15" t="s">
        <v>35</v>
      </c>
      <c r="BD6" s="16" t="s">
        <v>117</v>
      </c>
      <c r="BE6" s="15" t="s">
        <v>117</v>
      </c>
      <c r="BF6" s="16" t="s">
        <v>118</v>
      </c>
      <c r="BG6" s="15" t="s">
        <v>118</v>
      </c>
      <c r="BH6" s="16" t="s">
        <v>119</v>
      </c>
      <c r="BI6" s="15" t="s">
        <v>119</v>
      </c>
      <c r="BJ6" s="16" t="s">
        <v>123</v>
      </c>
      <c r="BK6" s="15" t="s">
        <v>123</v>
      </c>
      <c r="BL6" s="16" t="s">
        <v>124</v>
      </c>
      <c r="BM6" s="15" t="s">
        <v>124</v>
      </c>
      <c r="BN6" s="16" t="s">
        <v>125</v>
      </c>
      <c r="BO6" s="15" t="s">
        <v>125</v>
      </c>
      <c r="BP6" s="16" t="s">
        <v>126</v>
      </c>
      <c r="BQ6" s="15" t="s">
        <v>126</v>
      </c>
      <c r="BR6" s="16" t="s">
        <v>128</v>
      </c>
      <c r="BS6" s="15" t="s">
        <v>128</v>
      </c>
      <c r="BT6" s="16" t="s">
        <v>129</v>
      </c>
      <c r="BU6" s="15" t="s">
        <v>129</v>
      </c>
      <c r="BV6" s="16" t="s">
        <v>116</v>
      </c>
      <c r="BW6" s="15" t="s">
        <v>116</v>
      </c>
    </row>
    <row r="7" spans="1:75" x14ac:dyDescent="0.2">
      <c r="A7" s="17" t="s">
        <v>24</v>
      </c>
      <c r="B7" s="17">
        <v>2729.92</v>
      </c>
      <c r="C7" s="18"/>
      <c r="D7" s="17">
        <v>162.38999999999999</v>
      </c>
      <c r="E7" s="18"/>
      <c r="F7" s="17">
        <v>2162.17</v>
      </c>
      <c r="G7" s="18"/>
      <c r="H7" s="17">
        <v>476.33</v>
      </c>
      <c r="I7" s="18"/>
      <c r="J7" s="17">
        <v>136.83000000000001</v>
      </c>
      <c r="K7" s="18"/>
      <c r="L7" s="17">
        <v>1303.0999999999999</v>
      </c>
      <c r="M7" s="18"/>
      <c r="N7" s="17">
        <v>93.91</v>
      </c>
      <c r="O7" s="18"/>
      <c r="P7" s="17">
        <v>90.12</v>
      </c>
      <c r="Q7" s="18"/>
      <c r="R7" s="17">
        <v>669.73</v>
      </c>
      <c r="S7" s="18"/>
      <c r="T7" s="17">
        <v>53.92</v>
      </c>
      <c r="U7" s="18"/>
      <c r="V7" s="17">
        <v>538.94000000000005</v>
      </c>
      <c r="W7" s="18"/>
      <c r="X7" s="17">
        <v>534.17999999999995</v>
      </c>
      <c r="Y7" s="18"/>
      <c r="Z7" s="17">
        <v>31.76</v>
      </c>
      <c r="AA7" s="18"/>
      <c r="AB7" s="17">
        <v>755.88</v>
      </c>
      <c r="AC7" s="18"/>
      <c r="AD7" s="17">
        <v>25</v>
      </c>
      <c r="AE7" s="18"/>
      <c r="AF7" s="17">
        <v>100.94</v>
      </c>
      <c r="AG7" s="18"/>
      <c r="AH7" s="17">
        <v>17.52</v>
      </c>
      <c r="AI7" s="18"/>
      <c r="AJ7" s="17">
        <v>5.92</v>
      </c>
      <c r="AK7" s="18"/>
      <c r="AL7" s="17">
        <v>70.209999999999994</v>
      </c>
      <c r="AM7" s="18"/>
      <c r="AN7" s="17">
        <v>63.6</v>
      </c>
      <c r="AO7" s="18"/>
      <c r="AP7" s="17">
        <v>53.72</v>
      </c>
      <c r="AQ7" s="18"/>
      <c r="AR7" s="17">
        <v>1920.9</v>
      </c>
      <c r="AS7" s="19"/>
      <c r="AT7" s="17">
        <v>103.93</v>
      </c>
      <c r="AU7" s="18"/>
      <c r="AV7" s="17">
        <v>1235.96</v>
      </c>
      <c r="AW7" s="18"/>
      <c r="AX7" s="20">
        <v>1223.17</v>
      </c>
      <c r="AY7" s="21"/>
      <c r="AZ7" s="22">
        <v>896.24</v>
      </c>
      <c r="BA7" s="21"/>
      <c r="BB7" s="22">
        <v>852.11</v>
      </c>
      <c r="BC7" s="21"/>
      <c r="BD7" s="22">
        <v>1074.77</v>
      </c>
      <c r="BE7" s="21"/>
      <c r="BF7" s="22">
        <v>25.27</v>
      </c>
      <c r="BG7" s="21"/>
      <c r="BH7" s="22">
        <v>46.84</v>
      </c>
      <c r="BI7" s="21"/>
      <c r="BJ7" s="22">
        <v>1663.82</v>
      </c>
      <c r="BK7" s="21"/>
      <c r="BL7" s="22">
        <v>4618.1499999999996</v>
      </c>
      <c r="BM7" s="21"/>
      <c r="BN7" s="22">
        <v>179.87</v>
      </c>
      <c r="BO7" s="21"/>
      <c r="BP7" s="22">
        <v>115.11</v>
      </c>
      <c r="BQ7" s="21"/>
      <c r="BR7" s="22">
        <v>74.599999999999994</v>
      </c>
      <c r="BS7" s="21"/>
      <c r="BT7" s="22">
        <v>51.11</v>
      </c>
      <c r="BU7" s="21"/>
      <c r="BV7" s="16">
        <v>7</v>
      </c>
      <c r="BW7" s="15"/>
    </row>
    <row r="8" spans="1:75" x14ac:dyDescent="0.2">
      <c r="A8" s="76" t="s">
        <v>92</v>
      </c>
      <c r="B8" s="76">
        <f>B7*10.7639</f>
        <v>29384.585888000001</v>
      </c>
      <c r="C8" s="77"/>
      <c r="D8" s="76">
        <f t="shared" ref="D8:J8" si="0">D7*10.7639</f>
        <v>1747.9497209999997</v>
      </c>
      <c r="E8" s="77"/>
      <c r="F8" s="76">
        <f t="shared" si="0"/>
        <v>23273.381663</v>
      </c>
      <c r="G8" s="77"/>
      <c r="H8" s="76">
        <f t="shared" si="0"/>
        <v>5127.1684869999999</v>
      </c>
      <c r="I8" s="77"/>
      <c r="J8" s="76">
        <f t="shared" si="0"/>
        <v>1472.824437</v>
      </c>
      <c r="K8" s="77"/>
      <c r="L8" s="76">
        <f>L7*10.7639</f>
        <v>14026.438089999998</v>
      </c>
      <c r="M8" s="77"/>
      <c r="N8" s="76">
        <f t="shared" ref="N8:AB8" si="1">N7*10.7639</f>
        <v>1010.8378489999999</v>
      </c>
      <c r="O8" s="77"/>
      <c r="P8" s="76">
        <f t="shared" si="1"/>
        <v>970.04266800000005</v>
      </c>
      <c r="Q8" s="77"/>
      <c r="R8" s="76">
        <f t="shared" si="1"/>
        <v>7208.906747</v>
      </c>
      <c r="S8" s="77"/>
      <c r="T8" s="76">
        <f t="shared" si="1"/>
        <v>580.38948800000003</v>
      </c>
      <c r="U8" s="77"/>
      <c r="V8" s="76">
        <f t="shared" si="1"/>
        <v>5801.0962660000005</v>
      </c>
      <c r="W8" s="77"/>
      <c r="X8" s="76">
        <f t="shared" si="1"/>
        <v>5749.8601019999996</v>
      </c>
      <c r="Y8" s="77"/>
      <c r="Z8" s="76">
        <f t="shared" si="1"/>
        <v>341.86146400000001</v>
      </c>
      <c r="AA8" s="77"/>
      <c r="AB8" s="76">
        <f t="shared" si="1"/>
        <v>8136.2167319999999</v>
      </c>
      <c r="AC8" s="77"/>
      <c r="AD8" s="76">
        <f t="shared" ref="AD8:AN8" si="2">AD7*10.7639</f>
        <v>269.09749999999997</v>
      </c>
      <c r="AE8" s="77"/>
      <c r="AF8" s="76">
        <f t="shared" si="2"/>
        <v>1086.5080659999999</v>
      </c>
      <c r="AG8" s="77"/>
      <c r="AH8" s="76">
        <f t="shared" si="2"/>
        <v>188.583528</v>
      </c>
      <c r="AI8" s="77"/>
      <c r="AJ8" s="76">
        <f t="shared" si="2"/>
        <v>63.722287999999999</v>
      </c>
      <c r="AK8" s="77"/>
      <c r="AL8" s="76">
        <f t="shared" si="2"/>
        <v>755.73341899999991</v>
      </c>
      <c r="AM8" s="77"/>
      <c r="AN8" s="76">
        <f t="shared" si="2"/>
        <v>684.58403999999996</v>
      </c>
      <c r="AO8" s="77"/>
      <c r="AP8" s="76">
        <f>AP7*10.7639</f>
        <v>578.23670800000002</v>
      </c>
      <c r="AQ8" s="77"/>
      <c r="AR8" s="76">
        <f>AR7*10.7639</f>
        <v>20676.375510000002</v>
      </c>
      <c r="AS8" s="78"/>
      <c r="AT8" s="76">
        <f t="shared" ref="AT8:BB8" si="3">AT7*10.7639</f>
        <v>1118.692127</v>
      </c>
      <c r="AU8" s="77"/>
      <c r="AV8" s="76">
        <f t="shared" si="3"/>
        <v>13303.749844</v>
      </c>
      <c r="AW8" s="77"/>
      <c r="AX8" s="79">
        <f t="shared" si="3"/>
        <v>13166.079563000001</v>
      </c>
      <c r="AY8" s="80"/>
      <c r="AZ8" s="81">
        <f t="shared" si="3"/>
        <v>9647.0377360000002</v>
      </c>
      <c r="BA8" s="80"/>
      <c r="BB8" s="81">
        <f t="shared" si="3"/>
        <v>9172.0268290000004</v>
      </c>
      <c r="BC8" s="80"/>
      <c r="BD8" s="81">
        <f t="shared" ref="BD8:BH8" si="4">BD7*10.7639</f>
        <v>11568.716802999999</v>
      </c>
      <c r="BE8" s="80"/>
      <c r="BF8" s="81">
        <f t="shared" si="4"/>
        <v>272.00375299999996</v>
      </c>
      <c r="BG8" s="80"/>
      <c r="BH8" s="81">
        <f t="shared" si="4"/>
        <v>504.18107600000002</v>
      </c>
      <c r="BI8" s="80"/>
      <c r="BJ8" s="81">
        <f>BJ7*10.7639</f>
        <v>17909.192098</v>
      </c>
      <c r="BK8" s="80"/>
      <c r="BL8" s="81">
        <f t="shared" ref="BL8:BT8" si="5">BL7*10.7639</f>
        <v>49709.304784999993</v>
      </c>
      <c r="BM8" s="80"/>
      <c r="BN8" s="81">
        <f t="shared" si="5"/>
        <v>1936.102693</v>
      </c>
      <c r="BO8" s="80"/>
      <c r="BP8" s="81">
        <f t="shared" si="5"/>
        <v>1239.0325289999998</v>
      </c>
      <c r="BQ8" s="80"/>
      <c r="BR8" s="81">
        <f t="shared" si="5"/>
        <v>802.98693999999989</v>
      </c>
      <c r="BS8" s="80"/>
      <c r="BT8" s="81">
        <f t="shared" si="5"/>
        <v>550.14292899999998</v>
      </c>
      <c r="BU8" s="80"/>
      <c r="BV8" s="16">
        <f t="shared" ref="BV8" si="6">BV7*10.7639</f>
        <v>75.34729999999999</v>
      </c>
      <c r="BW8" s="15"/>
    </row>
    <row r="9" spans="1:75" x14ac:dyDescent="0.2">
      <c r="A9" s="11" t="s">
        <v>1</v>
      </c>
      <c r="B9" s="11">
        <v>4</v>
      </c>
      <c r="C9" s="12">
        <v>60</v>
      </c>
      <c r="D9" s="11">
        <v>2</v>
      </c>
      <c r="E9" s="12">
        <v>20</v>
      </c>
      <c r="F9" s="11">
        <v>7</v>
      </c>
      <c r="G9" s="12">
        <v>40</v>
      </c>
      <c r="H9" s="11">
        <v>1</v>
      </c>
      <c r="I9" s="12">
        <v>20</v>
      </c>
      <c r="J9" s="23" t="s">
        <v>25</v>
      </c>
      <c r="K9" s="12"/>
      <c r="L9" s="11">
        <v>1</v>
      </c>
      <c r="M9" s="12">
        <v>20</v>
      </c>
      <c r="N9" s="23" t="s">
        <v>25</v>
      </c>
      <c r="O9" s="12"/>
      <c r="P9" s="23" t="s">
        <v>25</v>
      </c>
      <c r="Q9" s="12"/>
      <c r="R9" s="11">
        <v>1</v>
      </c>
      <c r="S9" s="12">
        <v>20</v>
      </c>
      <c r="T9" s="11">
        <v>1</v>
      </c>
      <c r="U9" s="12">
        <v>80</v>
      </c>
      <c r="V9" s="11">
        <v>2</v>
      </c>
      <c r="W9" s="12">
        <v>20</v>
      </c>
      <c r="X9" s="23" t="s">
        <v>25</v>
      </c>
      <c r="Y9" s="12"/>
      <c r="Z9" s="23" t="s">
        <v>25</v>
      </c>
      <c r="AA9" s="12"/>
      <c r="AB9" s="11">
        <v>4</v>
      </c>
      <c r="AC9" s="12">
        <v>40</v>
      </c>
      <c r="AD9" s="23" t="s">
        <v>25</v>
      </c>
      <c r="AE9" s="12"/>
      <c r="AF9" s="11">
        <v>2</v>
      </c>
      <c r="AG9" s="12">
        <v>20</v>
      </c>
      <c r="AH9" s="23" t="s">
        <v>25</v>
      </c>
      <c r="AI9" s="12"/>
      <c r="AJ9" s="23" t="s">
        <v>25</v>
      </c>
      <c r="AK9" s="12"/>
      <c r="AL9" s="11">
        <v>1</v>
      </c>
      <c r="AM9" s="12">
        <v>20</v>
      </c>
      <c r="AN9" s="11">
        <v>5</v>
      </c>
      <c r="AO9" s="12">
        <v>100</v>
      </c>
      <c r="AP9" s="23" t="s">
        <v>25</v>
      </c>
      <c r="AQ9" s="12"/>
      <c r="AR9" s="11">
        <v>4</v>
      </c>
      <c r="AS9" s="13">
        <v>20</v>
      </c>
      <c r="AT9" s="23" t="s">
        <v>25</v>
      </c>
      <c r="AU9" s="12"/>
      <c r="AV9" s="23" t="s">
        <v>25</v>
      </c>
      <c r="AW9" s="12"/>
      <c r="AX9" s="14">
        <v>5</v>
      </c>
      <c r="AY9" s="15">
        <v>40</v>
      </c>
      <c r="AZ9" s="16">
        <v>2</v>
      </c>
      <c r="BA9" s="15">
        <v>40</v>
      </c>
      <c r="BB9" s="16">
        <v>1</v>
      </c>
      <c r="BC9" s="15">
        <v>20</v>
      </c>
      <c r="BD9" s="16">
        <v>1</v>
      </c>
      <c r="BE9" s="15">
        <v>20</v>
      </c>
      <c r="BF9" s="24" t="s">
        <v>25</v>
      </c>
      <c r="BG9" s="15"/>
      <c r="BH9" s="24" t="s">
        <v>25</v>
      </c>
      <c r="BI9" s="15"/>
      <c r="BJ9" s="16">
        <v>5</v>
      </c>
      <c r="BK9" s="15">
        <v>80</v>
      </c>
      <c r="BL9" s="16">
        <v>4</v>
      </c>
      <c r="BM9" s="15">
        <v>20</v>
      </c>
      <c r="BN9" s="16">
        <v>2</v>
      </c>
      <c r="BO9" s="15">
        <v>80</v>
      </c>
      <c r="BP9" s="16">
        <v>1</v>
      </c>
      <c r="BQ9" s="15">
        <v>20</v>
      </c>
      <c r="BR9" s="24" t="s">
        <v>25</v>
      </c>
      <c r="BS9" s="15"/>
      <c r="BT9" s="24" t="s">
        <v>25</v>
      </c>
      <c r="BU9" s="15"/>
      <c r="BV9" s="24" t="s">
        <v>25</v>
      </c>
      <c r="BW9" s="15"/>
    </row>
    <row r="10" spans="1:75" x14ac:dyDescent="0.2">
      <c r="A10" s="11" t="s">
        <v>2</v>
      </c>
      <c r="B10" s="23" t="s">
        <v>25</v>
      </c>
      <c r="C10" s="25"/>
      <c r="D10" s="23" t="s">
        <v>25</v>
      </c>
      <c r="E10" s="25"/>
      <c r="F10" s="23" t="s">
        <v>25</v>
      </c>
      <c r="G10" s="25"/>
      <c r="H10" s="23" t="s">
        <v>25</v>
      </c>
      <c r="I10" s="25"/>
      <c r="J10" s="23" t="s">
        <v>25</v>
      </c>
      <c r="K10" s="12"/>
      <c r="L10" s="11">
        <v>2</v>
      </c>
      <c r="M10" s="12">
        <v>20</v>
      </c>
      <c r="N10" s="23" t="s">
        <v>25</v>
      </c>
      <c r="O10" s="12"/>
      <c r="P10" s="23" t="s">
        <v>25</v>
      </c>
      <c r="Q10" s="12"/>
      <c r="R10" s="11">
        <v>3</v>
      </c>
      <c r="S10" s="12">
        <v>20</v>
      </c>
      <c r="T10" s="23" t="s">
        <v>25</v>
      </c>
      <c r="U10" s="12"/>
      <c r="V10" s="11">
        <v>5</v>
      </c>
      <c r="W10" s="12">
        <v>40</v>
      </c>
      <c r="X10" s="11">
        <v>5</v>
      </c>
      <c r="Y10" s="12">
        <v>40</v>
      </c>
      <c r="Z10" s="11">
        <v>1</v>
      </c>
      <c r="AA10" s="12">
        <v>20</v>
      </c>
      <c r="AB10" s="23" t="s">
        <v>25</v>
      </c>
      <c r="AC10" s="12"/>
      <c r="AD10" s="23" t="s">
        <v>25</v>
      </c>
      <c r="AE10" s="12"/>
      <c r="AF10" s="11"/>
      <c r="AG10" s="12"/>
      <c r="AH10" s="23" t="s">
        <v>25</v>
      </c>
      <c r="AI10" s="12"/>
      <c r="AJ10" s="23" t="s">
        <v>25</v>
      </c>
      <c r="AK10" s="12"/>
      <c r="AL10" s="23" t="s">
        <v>25</v>
      </c>
      <c r="AM10" s="12"/>
      <c r="AN10" s="23" t="s">
        <v>25</v>
      </c>
      <c r="AO10" s="12"/>
      <c r="AP10" s="23" t="s">
        <v>25</v>
      </c>
      <c r="AQ10" s="12"/>
      <c r="AR10" s="11">
        <v>2</v>
      </c>
      <c r="AS10" s="13">
        <v>20</v>
      </c>
      <c r="AT10" s="11">
        <v>1</v>
      </c>
      <c r="AU10" s="12">
        <v>20</v>
      </c>
      <c r="AV10" s="23" t="s">
        <v>25</v>
      </c>
      <c r="AW10" s="12"/>
      <c r="AX10" s="26" t="s">
        <v>25</v>
      </c>
      <c r="AY10" s="15"/>
      <c r="AZ10" s="16">
        <v>1</v>
      </c>
      <c r="BA10" s="40">
        <v>20</v>
      </c>
      <c r="BB10" s="16">
        <v>1</v>
      </c>
      <c r="BC10" s="15">
        <v>20</v>
      </c>
      <c r="BD10" s="24" t="s">
        <v>25</v>
      </c>
      <c r="BE10" s="15"/>
      <c r="BF10" s="24" t="s">
        <v>25</v>
      </c>
      <c r="BG10" s="15"/>
      <c r="BH10" s="24" t="s">
        <v>25</v>
      </c>
      <c r="BI10" s="15"/>
      <c r="BJ10" s="24" t="s">
        <v>25</v>
      </c>
      <c r="BK10" s="15"/>
      <c r="BL10" s="16">
        <v>2</v>
      </c>
      <c r="BM10" s="15">
        <v>20</v>
      </c>
      <c r="BN10" s="24" t="s">
        <v>25</v>
      </c>
      <c r="BO10" s="15"/>
      <c r="BP10" s="24" t="s">
        <v>25</v>
      </c>
      <c r="BQ10" s="15"/>
      <c r="BR10" s="24" t="s">
        <v>25</v>
      </c>
      <c r="BS10" s="15"/>
      <c r="BT10" s="24" t="s">
        <v>25</v>
      </c>
      <c r="BU10" s="15"/>
      <c r="BV10" s="24" t="s">
        <v>25</v>
      </c>
      <c r="BW10" s="15"/>
    </row>
    <row r="11" spans="1:75" x14ac:dyDescent="0.2">
      <c r="A11" s="11" t="s">
        <v>3</v>
      </c>
      <c r="B11" s="11">
        <v>10</v>
      </c>
      <c r="C11" s="12">
        <v>20</v>
      </c>
      <c r="D11" s="11">
        <v>11</v>
      </c>
      <c r="E11" s="12">
        <v>80</v>
      </c>
      <c r="F11" s="11">
        <v>1</v>
      </c>
      <c r="G11" s="25">
        <v>20</v>
      </c>
      <c r="H11" s="11">
        <v>4</v>
      </c>
      <c r="I11" s="12">
        <v>20</v>
      </c>
      <c r="J11" s="23" t="s">
        <v>25</v>
      </c>
      <c r="K11" s="12"/>
      <c r="L11" s="11">
        <v>16</v>
      </c>
      <c r="M11" s="12">
        <v>20</v>
      </c>
      <c r="N11" s="11">
        <v>8</v>
      </c>
      <c r="O11" s="12">
        <v>80</v>
      </c>
      <c r="P11" s="11">
        <v>14</v>
      </c>
      <c r="Q11" s="12">
        <v>80</v>
      </c>
      <c r="R11" s="11">
        <v>10</v>
      </c>
      <c r="S11" s="12">
        <v>20</v>
      </c>
      <c r="T11" s="23" t="s">
        <v>25</v>
      </c>
      <c r="U11" s="12"/>
      <c r="V11" s="23" t="s">
        <v>25</v>
      </c>
      <c r="W11" s="12"/>
      <c r="X11" s="11">
        <v>1</v>
      </c>
      <c r="Y11" s="12">
        <v>20</v>
      </c>
      <c r="Z11" s="11">
        <v>1</v>
      </c>
      <c r="AA11" s="12">
        <v>20</v>
      </c>
      <c r="AB11" s="11">
        <v>17</v>
      </c>
      <c r="AC11" s="12">
        <v>20</v>
      </c>
      <c r="AD11" s="11">
        <v>10</v>
      </c>
      <c r="AE11" s="12">
        <v>80</v>
      </c>
      <c r="AF11" s="11">
        <v>14</v>
      </c>
      <c r="AG11" s="12">
        <v>40</v>
      </c>
      <c r="AH11" s="23" t="s">
        <v>25</v>
      </c>
      <c r="AI11" s="12"/>
      <c r="AJ11" s="11">
        <v>2</v>
      </c>
      <c r="AK11" s="12">
        <v>100</v>
      </c>
      <c r="AL11" s="11">
        <v>12</v>
      </c>
      <c r="AM11" s="12">
        <v>80</v>
      </c>
      <c r="AN11" s="23" t="s">
        <v>25</v>
      </c>
      <c r="AO11" s="12"/>
      <c r="AP11" s="11">
        <v>7</v>
      </c>
      <c r="AQ11" s="12">
        <v>100</v>
      </c>
      <c r="AR11" s="11">
        <v>24</v>
      </c>
      <c r="AS11" s="13">
        <v>20</v>
      </c>
      <c r="AT11" s="11">
        <v>7</v>
      </c>
      <c r="AU11" s="12">
        <v>60</v>
      </c>
      <c r="AV11" s="11">
        <v>17</v>
      </c>
      <c r="AW11" s="12">
        <v>20</v>
      </c>
      <c r="AX11" s="14">
        <v>10</v>
      </c>
      <c r="AY11" s="15">
        <v>20</v>
      </c>
      <c r="AZ11" s="16">
        <v>7</v>
      </c>
      <c r="BA11" s="15">
        <v>20</v>
      </c>
      <c r="BB11" s="16">
        <v>8</v>
      </c>
      <c r="BC11" s="15">
        <v>20</v>
      </c>
      <c r="BD11" s="16">
        <v>4</v>
      </c>
      <c r="BE11" s="15">
        <v>20</v>
      </c>
      <c r="BF11" s="24" t="s">
        <v>25</v>
      </c>
      <c r="BG11" s="15"/>
      <c r="BH11" s="24" t="s">
        <v>25</v>
      </c>
      <c r="BI11" s="15"/>
      <c r="BJ11" s="24" t="s">
        <v>25</v>
      </c>
      <c r="BK11" s="15"/>
      <c r="BL11" s="16">
        <v>5</v>
      </c>
      <c r="BM11" s="15">
        <v>20</v>
      </c>
      <c r="BN11" s="24" t="s">
        <v>25</v>
      </c>
      <c r="BO11" s="15"/>
      <c r="BP11" s="16">
        <v>3</v>
      </c>
      <c r="BQ11" s="15">
        <v>80</v>
      </c>
      <c r="BR11" s="16">
        <v>1</v>
      </c>
      <c r="BS11" s="15">
        <v>80</v>
      </c>
      <c r="BT11" s="16">
        <v>5</v>
      </c>
      <c r="BU11" s="15">
        <v>60</v>
      </c>
      <c r="BV11" s="16">
        <v>1</v>
      </c>
      <c r="BW11" s="15">
        <v>20</v>
      </c>
    </row>
    <row r="12" spans="1:75" x14ac:dyDescent="0.2">
      <c r="A12" s="11" t="s">
        <v>11</v>
      </c>
      <c r="B12" s="23" t="s">
        <v>25</v>
      </c>
      <c r="C12" s="25"/>
      <c r="D12" s="23" t="s">
        <v>25</v>
      </c>
      <c r="E12" s="25"/>
      <c r="F12" s="11">
        <v>12</v>
      </c>
      <c r="G12" s="12">
        <v>20</v>
      </c>
      <c r="H12" s="23" t="s">
        <v>25</v>
      </c>
      <c r="I12" s="25"/>
      <c r="J12" s="23" t="s">
        <v>25</v>
      </c>
      <c r="K12" s="12"/>
      <c r="L12" s="23" t="s">
        <v>25</v>
      </c>
      <c r="M12" s="12"/>
      <c r="N12" s="23" t="s">
        <v>25</v>
      </c>
      <c r="O12" s="12"/>
      <c r="P12" s="23" t="s">
        <v>25</v>
      </c>
      <c r="Q12" s="12"/>
      <c r="R12" s="11">
        <v>4</v>
      </c>
      <c r="S12" s="12">
        <v>20</v>
      </c>
      <c r="T12" s="23" t="s">
        <v>25</v>
      </c>
      <c r="U12" s="12"/>
      <c r="V12" s="23" t="s">
        <v>25</v>
      </c>
      <c r="W12" s="12"/>
      <c r="X12" s="23" t="s">
        <v>25</v>
      </c>
      <c r="Y12" s="12"/>
      <c r="Z12" s="23" t="s">
        <v>25</v>
      </c>
      <c r="AA12" s="12"/>
      <c r="AB12" s="23" t="s">
        <v>25</v>
      </c>
      <c r="AC12" s="12"/>
      <c r="AD12" s="23" t="s">
        <v>25</v>
      </c>
      <c r="AE12" s="12"/>
      <c r="AF12" s="11"/>
      <c r="AG12" s="12"/>
      <c r="AH12" s="23" t="s">
        <v>25</v>
      </c>
      <c r="AI12" s="12"/>
      <c r="AJ12" s="23" t="s">
        <v>25</v>
      </c>
      <c r="AK12" s="12"/>
      <c r="AL12" s="23" t="s">
        <v>25</v>
      </c>
      <c r="AM12" s="12"/>
      <c r="AN12" s="23" t="s">
        <v>25</v>
      </c>
      <c r="AO12" s="12"/>
      <c r="AP12" s="23" t="s">
        <v>25</v>
      </c>
      <c r="AQ12" s="12"/>
      <c r="AR12" s="23" t="s">
        <v>25</v>
      </c>
      <c r="AS12" s="13"/>
      <c r="AT12" s="23" t="s">
        <v>25</v>
      </c>
      <c r="AU12" s="12"/>
      <c r="AV12" s="23" t="s">
        <v>25</v>
      </c>
      <c r="AW12" s="12"/>
      <c r="AX12" s="26" t="s">
        <v>25</v>
      </c>
      <c r="AY12" s="15"/>
      <c r="AZ12" s="24" t="s">
        <v>25</v>
      </c>
      <c r="BA12" s="15"/>
      <c r="BB12" s="24" t="s">
        <v>25</v>
      </c>
      <c r="BC12" s="15"/>
      <c r="BD12" s="24" t="s">
        <v>25</v>
      </c>
      <c r="BE12" s="15"/>
      <c r="BF12" s="24" t="s">
        <v>25</v>
      </c>
      <c r="BG12" s="15"/>
      <c r="BH12" s="24" t="s">
        <v>25</v>
      </c>
      <c r="BI12" s="15"/>
      <c r="BJ12" s="24" t="s">
        <v>25</v>
      </c>
      <c r="BK12" s="15"/>
      <c r="BL12" s="16">
        <v>5</v>
      </c>
      <c r="BM12" s="15">
        <v>20</v>
      </c>
      <c r="BN12" s="24" t="s">
        <v>25</v>
      </c>
      <c r="BO12" s="15"/>
      <c r="BP12" s="24" t="s">
        <v>25</v>
      </c>
      <c r="BQ12" s="15"/>
      <c r="BR12" s="24" t="s">
        <v>25</v>
      </c>
      <c r="BS12" s="15"/>
      <c r="BT12" s="24" t="s">
        <v>25</v>
      </c>
      <c r="BU12" s="15"/>
      <c r="BV12" s="24" t="s">
        <v>25</v>
      </c>
      <c r="BW12" s="15"/>
    </row>
    <row r="13" spans="1:75" x14ac:dyDescent="0.2">
      <c r="A13" s="11" t="s">
        <v>4</v>
      </c>
      <c r="B13" s="11">
        <v>15</v>
      </c>
      <c r="C13" s="12">
        <v>20</v>
      </c>
      <c r="D13" s="23" t="s">
        <v>25</v>
      </c>
      <c r="E13" s="25"/>
      <c r="F13" s="11">
        <v>12</v>
      </c>
      <c r="G13" s="12">
        <v>20</v>
      </c>
      <c r="H13" s="11">
        <v>18</v>
      </c>
      <c r="I13" s="12">
        <v>60</v>
      </c>
      <c r="J13" s="11">
        <v>10</v>
      </c>
      <c r="K13" s="12">
        <v>100</v>
      </c>
      <c r="L13" s="11">
        <v>17</v>
      </c>
      <c r="M13" s="12">
        <v>80</v>
      </c>
      <c r="N13" s="11">
        <v>15</v>
      </c>
      <c r="O13" s="12">
        <v>20</v>
      </c>
      <c r="P13" s="23" t="s">
        <v>25</v>
      </c>
      <c r="Q13" s="12"/>
      <c r="R13" s="11">
        <v>14</v>
      </c>
      <c r="S13" s="12">
        <v>20</v>
      </c>
      <c r="T13" s="23" t="s">
        <v>25</v>
      </c>
      <c r="U13" s="12"/>
      <c r="V13" s="11">
        <v>11</v>
      </c>
      <c r="W13" s="12">
        <v>20</v>
      </c>
      <c r="X13" s="11">
        <v>10</v>
      </c>
      <c r="Y13" s="12">
        <v>40</v>
      </c>
      <c r="Z13" s="11">
        <v>10</v>
      </c>
      <c r="AA13" s="12">
        <v>40</v>
      </c>
      <c r="AB13" s="11">
        <v>17</v>
      </c>
      <c r="AC13" s="12">
        <v>40</v>
      </c>
      <c r="AD13" s="23" t="s">
        <v>25</v>
      </c>
      <c r="AE13" s="12"/>
      <c r="AF13" s="11">
        <v>11</v>
      </c>
      <c r="AG13" s="12">
        <v>20</v>
      </c>
      <c r="AH13" s="23" t="s">
        <v>25</v>
      </c>
      <c r="AI13" s="12"/>
      <c r="AJ13" s="23" t="s">
        <v>25</v>
      </c>
      <c r="AK13" s="12"/>
      <c r="AL13" s="23" t="s">
        <v>25</v>
      </c>
      <c r="AM13" s="12"/>
      <c r="AN13" s="23" t="s">
        <v>25</v>
      </c>
      <c r="AO13" s="12"/>
      <c r="AP13" s="23" t="s">
        <v>25</v>
      </c>
      <c r="AQ13" s="12"/>
      <c r="AR13" s="11">
        <v>16</v>
      </c>
      <c r="AS13" s="13">
        <v>40</v>
      </c>
      <c r="AT13" s="23" t="s">
        <v>25</v>
      </c>
      <c r="AU13" s="12"/>
      <c r="AV13" s="11">
        <v>20</v>
      </c>
      <c r="AW13" s="12">
        <v>60</v>
      </c>
      <c r="AX13" s="14">
        <v>13</v>
      </c>
      <c r="AY13" s="15">
        <v>40</v>
      </c>
      <c r="AZ13" s="16">
        <v>16</v>
      </c>
      <c r="BA13" s="15">
        <v>40</v>
      </c>
      <c r="BB13" s="16">
        <v>12</v>
      </c>
      <c r="BC13" s="15">
        <v>40</v>
      </c>
      <c r="BD13" s="16">
        <v>9</v>
      </c>
      <c r="BE13" s="15">
        <v>40</v>
      </c>
      <c r="BF13" s="24" t="s">
        <v>25</v>
      </c>
      <c r="BG13" s="15"/>
      <c r="BH13" s="16">
        <v>11</v>
      </c>
      <c r="BI13" s="15">
        <v>100</v>
      </c>
      <c r="BJ13" s="16">
        <v>7</v>
      </c>
      <c r="BK13" s="15">
        <v>20</v>
      </c>
      <c r="BL13" s="16">
        <v>14</v>
      </c>
      <c r="BM13" s="15">
        <v>40</v>
      </c>
      <c r="BN13" s="16">
        <v>11</v>
      </c>
      <c r="BO13" s="15">
        <v>20</v>
      </c>
      <c r="BP13" s="24" t="s">
        <v>25</v>
      </c>
      <c r="BQ13" s="15"/>
      <c r="BR13" s="24" t="s">
        <v>25</v>
      </c>
      <c r="BS13" s="15"/>
      <c r="BT13" s="24" t="s">
        <v>25</v>
      </c>
      <c r="BU13" s="15"/>
      <c r="BV13" s="24" t="s">
        <v>25</v>
      </c>
      <c r="BW13" s="15"/>
    </row>
    <row r="14" spans="1:75" ht="13.5" thickBot="1" x14ac:dyDescent="0.25">
      <c r="A14" s="11" t="s">
        <v>5</v>
      </c>
      <c r="B14" s="59" t="s">
        <v>25</v>
      </c>
      <c r="C14" s="60"/>
      <c r="D14" s="59" t="s">
        <v>25</v>
      </c>
      <c r="E14" s="60"/>
      <c r="F14" s="59" t="s">
        <v>25</v>
      </c>
      <c r="G14" s="60"/>
      <c r="H14" s="61"/>
      <c r="I14" s="62"/>
      <c r="J14" s="59" t="s">
        <v>25</v>
      </c>
      <c r="K14" s="62"/>
      <c r="L14" s="61">
        <v>16</v>
      </c>
      <c r="M14" s="62">
        <v>20</v>
      </c>
      <c r="N14" s="61">
        <v>15</v>
      </c>
      <c r="O14" s="62">
        <v>20</v>
      </c>
      <c r="P14" s="61">
        <v>4</v>
      </c>
      <c r="Q14" s="62">
        <v>20</v>
      </c>
      <c r="R14" s="61">
        <v>30</v>
      </c>
      <c r="S14" s="62">
        <v>20</v>
      </c>
      <c r="T14" s="61">
        <v>23</v>
      </c>
      <c r="U14" s="62">
        <v>20</v>
      </c>
      <c r="V14" s="61">
        <v>15</v>
      </c>
      <c r="W14" s="62">
        <v>20</v>
      </c>
      <c r="X14" s="59" t="s">
        <v>25</v>
      </c>
      <c r="Y14" s="62"/>
      <c r="Z14" s="61">
        <v>11</v>
      </c>
      <c r="AA14" s="62">
        <v>20</v>
      </c>
      <c r="AB14" s="61">
        <v>11</v>
      </c>
      <c r="AC14" s="62">
        <v>20</v>
      </c>
      <c r="AD14" s="61">
        <v>6</v>
      </c>
      <c r="AE14" s="62">
        <v>20</v>
      </c>
      <c r="AF14" s="61">
        <v>14</v>
      </c>
      <c r="AG14" s="62">
        <v>20</v>
      </c>
      <c r="AH14" s="61">
        <v>12</v>
      </c>
      <c r="AI14" s="62">
        <v>100</v>
      </c>
      <c r="AJ14" s="59" t="s">
        <v>25</v>
      </c>
      <c r="AK14" s="62"/>
      <c r="AL14" s="61">
        <v>16</v>
      </c>
      <c r="AM14" s="62">
        <v>20</v>
      </c>
      <c r="AN14" s="61"/>
      <c r="AO14" s="62"/>
      <c r="AP14" s="59" t="s">
        <v>25</v>
      </c>
      <c r="AQ14" s="62"/>
      <c r="AR14" s="59" t="s">
        <v>25</v>
      </c>
      <c r="AS14" s="63"/>
      <c r="AT14" s="59" t="s">
        <v>25</v>
      </c>
      <c r="AU14" s="62"/>
      <c r="AV14" s="61">
        <v>6</v>
      </c>
      <c r="AW14" s="62">
        <v>20</v>
      </c>
      <c r="AX14" s="64">
        <v>10</v>
      </c>
      <c r="AY14" s="82">
        <v>20</v>
      </c>
      <c r="AZ14" s="31">
        <v>9</v>
      </c>
      <c r="BA14" s="32">
        <v>20</v>
      </c>
      <c r="BB14" s="31">
        <v>9</v>
      </c>
      <c r="BC14" s="32">
        <v>20</v>
      </c>
      <c r="BD14" s="65" t="s">
        <v>25</v>
      </c>
      <c r="BE14" s="32"/>
      <c r="BF14" s="31">
        <v>14</v>
      </c>
      <c r="BG14" s="32">
        <v>100</v>
      </c>
      <c r="BH14" s="65" t="s">
        <v>25</v>
      </c>
      <c r="BI14" s="32"/>
      <c r="BJ14" s="31">
        <v>6</v>
      </c>
      <c r="BK14" s="32">
        <v>20</v>
      </c>
      <c r="BL14" s="31">
        <v>9</v>
      </c>
      <c r="BM14" s="32">
        <v>20</v>
      </c>
      <c r="BN14" s="65" t="s">
        <v>25</v>
      </c>
      <c r="BO14" s="32"/>
      <c r="BP14" s="65" t="s">
        <v>25</v>
      </c>
      <c r="BQ14" s="32"/>
      <c r="BR14" s="31">
        <v>10</v>
      </c>
      <c r="BS14" s="32">
        <v>20</v>
      </c>
      <c r="BT14" s="31">
        <v>8</v>
      </c>
      <c r="BU14" s="32">
        <v>40</v>
      </c>
      <c r="BV14" s="16">
        <v>4</v>
      </c>
      <c r="BW14" s="15">
        <v>80</v>
      </c>
    </row>
    <row r="15" spans="1:75" ht="13.5" thickBot="1" x14ac:dyDescent="0.25">
      <c r="A15" s="58" t="s">
        <v>110</v>
      </c>
      <c r="B15" s="66">
        <v>29</v>
      </c>
      <c r="C15" s="67"/>
      <c r="D15" s="68">
        <v>13</v>
      </c>
      <c r="E15" s="67"/>
      <c r="F15" s="68">
        <v>32</v>
      </c>
      <c r="G15" s="67"/>
      <c r="H15" s="68">
        <v>23</v>
      </c>
      <c r="I15" s="67"/>
      <c r="J15" s="68">
        <v>10</v>
      </c>
      <c r="K15" s="67"/>
      <c r="L15" s="68">
        <v>52</v>
      </c>
      <c r="M15" s="67"/>
      <c r="N15" s="68">
        <v>38</v>
      </c>
      <c r="O15" s="67"/>
      <c r="P15" s="68">
        <v>18</v>
      </c>
      <c r="Q15" s="67"/>
      <c r="R15" s="68">
        <v>62</v>
      </c>
      <c r="S15" s="67"/>
      <c r="T15" s="68">
        <v>24</v>
      </c>
      <c r="U15" s="67"/>
      <c r="V15" s="68">
        <v>33</v>
      </c>
      <c r="W15" s="67"/>
      <c r="X15" s="68">
        <v>16</v>
      </c>
      <c r="Y15" s="67"/>
      <c r="Z15" s="68">
        <v>23</v>
      </c>
      <c r="AA15" s="67"/>
      <c r="AB15" s="68">
        <v>49</v>
      </c>
      <c r="AC15" s="67"/>
      <c r="AD15" s="68">
        <v>16</v>
      </c>
      <c r="AE15" s="67"/>
      <c r="AF15" s="68">
        <v>41</v>
      </c>
      <c r="AG15" s="67"/>
      <c r="AH15" s="68">
        <v>12</v>
      </c>
      <c r="AI15" s="67"/>
      <c r="AJ15" s="68">
        <v>2</v>
      </c>
      <c r="AK15" s="67"/>
      <c r="AL15" s="68">
        <v>29</v>
      </c>
      <c r="AM15" s="67"/>
      <c r="AN15" s="68">
        <v>5</v>
      </c>
      <c r="AO15" s="67"/>
      <c r="AP15" s="68">
        <v>7</v>
      </c>
      <c r="AQ15" s="67"/>
      <c r="AR15" s="68">
        <v>46</v>
      </c>
      <c r="AS15" s="69"/>
      <c r="AT15" s="68">
        <v>8</v>
      </c>
      <c r="AU15" s="67"/>
      <c r="AV15" s="68">
        <v>43</v>
      </c>
      <c r="AW15" s="67"/>
      <c r="AX15" s="28">
        <v>38</v>
      </c>
      <c r="AY15" s="29"/>
      <c r="AZ15" s="30">
        <v>35</v>
      </c>
      <c r="BA15" s="29"/>
      <c r="BB15" s="57">
        <v>31</v>
      </c>
      <c r="BC15" s="74"/>
      <c r="BD15" s="75">
        <v>14</v>
      </c>
      <c r="BE15" s="70"/>
      <c r="BF15" s="57">
        <v>14</v>
      </c>
      <c r="BG15" s="70"/>
      <c r="BH15" s="57">
        <v>11</v>
      </c>
      <c r="BI15" s="70"/>
      <c r="BJ15" s="57">
        <v>18</v>
      </c>
      <c r="BK15" s="71"/>
      <c r="BL15" s="57">
        <v>39</v>
      </c>
      <c r="BM15" s="70"/>
      <c r="BN15" s="57">
        <v>13</v>
      </c>
      <c r="BO15" s="70"/>
      <c r="BP15" s="57">
        <v>4</v>
      </c>
      <c r="BQ15" s="70"/>
      <c r="BR15" s="57">
        <v>11</v>
      </c>
      <c r="BS15" s="70"/>
      <c r="BT15" s="57">
        <v>13</v>
      </c>
      <c r="BU15" s="72"/>
      <c r="BV15" s="30">
        <v>5</v>
      </c>
      <c r="BW15" s="93"/>
    </row>
    <row r="16" spans="1:75" x14ac:dyDescent="0.2"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</row>
    <row r="19" spans="1:42" ht="25.5" x14ac:dyDescent="0.2">
      <c r="A19" s="243" t="s">
        <v>93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5"/>
      <c r="AM19" s="11" t="s">
        <v>104</v>
      </c>
      <c r="AN19" s="11" t="s">
        <v>134</v>
      </c>
      <c r="AO19" s="11" t="s">
        <v>105</v>
      </c>
    </row>
    <row r="20" spans="1:42" x14ac:dyDescent="0.2">
      <c r="A20" s="33" t="s">
        <v>115</v>
      </c>
      <c r="B20" s="36" t="str">
        <f>$C$6</f>
        <v>B-G1/13</v>
      </c>
      <c r="C20" s="36" t="s">
        <v>53</v>
      </c>
      <c r="D20" s="36" t="s">
        <v>56</v>
      </c>
      <c r="E20" s="36" t="s">
        <v>57</v>
      </c>
      <c r="F20" s="36" t="s">
        <v>59</v>
      </c>
      <c r="G20" s="36" t="s">
        <v>22</v>
      </c>
      <c r="H20" s="36" t="s">
        <v>37</v>
      </c>
      <c r="I20" s="36" t="s">
        <v>42</v>
      </c>
      <c r="J20" s="36" t="s">
        <v>43</v>
      </c>
      <c r="K20" s="36" t="s">
        <v>44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63</v>
      </c>
      <c r="Q20" s="36" t="s">
        <v>64</v>
      </c>
      <c r="R20" s="36" t="s">
        <v>66</v>
      </c>
      <c r="S20" s="36" t="s">
        <v>67</v>
      </c>
      <c r="T20" s="36" t="s">
        <v>68</v>
      </c>
      <c r="U20" s="36" t="s">
        <v>69</v>
      </c>
      <c r="V20" s="36" t="s">
        <v>65</v>
      </c>
      <c r="W20" s="37" t="s">
        <v>23</v>
      </c>
      <c r="X20" s="36" t="s">
        <v>26</v>
      </c>
      <c r="Y20" s="36" t="s">
        <v>27</v>
      </c>
      <c r="Z20" s="85" t="s">
        <v>30</v>
      </c>
      <c r="AA20" s="85" t="s">
        <v>32</v>
      </c>
      <c r="AB20" s="86" t="s">
        <v>35</v>
      </c>
      <c r="AC20" s="87" t="s">
        <v>117</v>
      </c>
      <c r="AD20" s="87" t="s">
        <v>118</v>
      </c>
      <c r="AE20" s="87" t="s">
        <v>119</v>
      </c>
      <c r="AF20" s="87" t="s">
        <v>123</v>
      </c>
      <c r="AG20" s="87" t="s">
        <v>124</v>
      </c>
      <c r="AH20" s="87" t="s">
        <v>125</v>
      </c>
      <c r="AI20" s="87" t="s">
        <v>126</v>
      </c>
      <c r="AJ20" s="87" t="s">
        <v>128</v>
      </c>
      <c r="AK20" s="87" t="s">
        <v>129</v>
      </c>
      <c r="AL20" s="15" t="s">
        <v>93</v>
      </c>
      <c r="AM20" s="34" t="s">
        <v>133</v>
      </c>
      <c r="AN20" s="33" t="s">
        <v>106</v>
      </c>
      <c r="AO20" s="83" t="s">
        <v>107</v>
      </c>
      <c r="AP20" s="88"/>
    </row>
    <row r="21" spans="1:42" x14ac:dyDescent="0.2">
      <c r="A21" s="35" t="s">
        <v>24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7"/>
      <c r="X21" s="36"/>
      <c r="Y21" s="36"/>
      <c r="Z21" s="38"/>
      <c r="AA21" s="38"/>
      <c r="AB21" s="39"/>
      <c r="AC21" s="40"/>
      <c r="AD21" s="40"/>
      <c r="AE21" s="40"/>
      <c r="AF21" s="40"/>
      <c r="AG21" s="40"/>
      <c r="AH21" s="40"/>
      <c r="AI21" s="40"/>
      <c r="AJ21" s="40"/>
      <c r="AK21" s="40"/>
      <c r="AL21" s="15" t="s">
        <v>116</v>
      </c>
      <c r="AM21" s="27"/>
      <c r="AN21" s="35"/>
      <c r="AO21" s="84"/>
      <c r="AP21" s="88"/>
    </row>
    <row r="22" spans="1:42" x14ac:dyDescent="0.2">
      <c r="A22" s="35" t="s">
        <v>92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  <c r="X22" s="36"/>
      <c r="Y22" s="36"/>
      <c r="Z22" s="38"/>
      <c r="AA22" s="38"/>
      <c r="AB22" s="39"/>
      <c r="AC22" s="40"/>
      <c r="AD22" s="40"/>
      <c r="AE22" s="40"/>
      <c r="AF22" s="40"/>
      <c r="AG22" s="40"/>
      <c r="AH22" s="40"/>
      <c r="AI22" s="40"/>
      <c r="AJ22" s="40"/>
      <c r="AK22" s="40"/>
      <c r="AL22" s="15"/>
      <c r="AM22" s="27"/>
      <c r="AN22" s="35"/>
      <c r="AO22" s="84"/>
      <c r="AP22" s="88"/>
    </row>
    <row r="23" spans="1:42" x14ac:dyDescent="0.2">
      <c r="A23" s="35" t="s">
        <v>1</v>
      </c>
      <c r="B23" s="36">
        <v>60</v>
      </c>
      <c r="C23" s="36">
        <v>20</v>
      </c>
      <c r="D23" s="36">
        <v>40</v>
      </c>
      <c r="E23" s="36">
        <v>20</v>
      </c>
      <c r="F23" s="36"/>
      <c r="G23" s="36">
        <v>20</v>
      </c>
      <c r="H23" s="36"/>
      <c r="I23" s="36"/>
      <c r="J23" s="36">
        <v>20</v>
      </c>
      <c r="K23" s="36">
        <v>80</v>
      </c>
      <c r="L23" s="36">
        <v>20</v>
      </c>
      <c r="M23" s="36"/>
      <c r="N23" s="36"/>
      <c r="O23" s="36">
        <v>40</v>
      </c>
      <c r="P23" s="36"/>
      <c r="Q23" s="36">
        <v>20</v>
      </c>
      <c r="R23" s="36"/>
      <c r="S23" s="36"/>
      <c r="T23" s="36">
        <v>20</v>
      </c>
      <c r="U23" s="36">
        <v>100</v>
      </c>
      <c r="V23" s="36"/>
      <c r="W23" s="37">
        <v>20</v>
      </c>
      <c r="X23" s="36"/>
      <c r="Y23" s="36"/>
      <c r="Z23" s="38">
        <v>40</v>
      </c>
      <c r="AA23" s="38">
        <v>40</v>
      </c>
      <c r="AB23" s="39">
        <v>20</v>
      </c>
      <c r="AC23" s="40">
        <v>20</v>
      </c>
      <c r="AD23" s="40"/>
      <c r="AE23" s="40"/>
      <c r="AF23" s="40">
        <v>80</v>
      </c>
      <c r="AG23" s="40">
        <v>20</v>
      </c>
      <c r="AH23" s="40">
        <v>80</v>
      </c>
      <c r="AI23" s="40">
        <v>20</v>
      </c>
      <c r="AJ23" s="40"/>
      <c r="AK23" s="40"/>
      <c r="AL23" s="15"/>
      <c r="AM23" s="41">
        <f>SUM(B23:AL23)/3700</f>
        <v>0.21621621621621623</v>
      </c>
      <c r="AN23" s="35">
        <f>COUNT(B23:AL23)</f>
        <v>21</v>
      </c>
      <c r="AO23" s="84">
        <f>(36-AN23)</f>
        <v>15</v>
      </c>
      <c r="AP23" s="88"/>
    </row>
    <row r="24" spans="1:42" x14ac:dyDescent="0.2">
      <c r="A24" s="35" t="s">
        <v>2</v>
      </c>
      <c r="B24" s="35"/>
      <c r="C24" s="35"/>
      <c r="D24" s="35"/>
      <c r="E24" s="35"/>
      <c r="F24" s="36"/>
      <c r="G24" s="36">
        <v>20</v>
      </c>
      <c r="H24" s="36"/>
      <c r="I24" s="36"/>
      <c r="J24" s="36">
        <v>20</v>
      </c>
      <c r="K24" s="36"/>
      <c r="L24" s="36">
        <v>40</v>
      </c>
      <c r="M24" s="36">
        <v>40</v>
      </c>
      <c r="N24" s="36">
        <v>20</v>
      </c>
      <c r="O24" s="36"/>
      <c r="P24" s="36"/>
      <c r="Q24" s="36"/>
      <c r="R24" s="36"/>
      <c r="S24" s="36"/>
      <c r="T24" s="36"/>
      <c r="U24" s="36"/>
      <c r="V24" s="36"/>
      <c r="W24" s="37">
        <v>20</v>
      </c>
      <c r="X24" s="36">
        <v>20</v>
      </c>
      <c r="Y24" s="36"/>
      <c r="Z24" s="38"/>
      <c r="AA24" s="40">
        <v>20</v>
      </c>
      <c r="AB24" s="39">
        <v>20</v>
      </c>
      <c r="AC24" s="40"/>
      <c r="AD24" s="40"/>
      <c r="AE24" s="40"/>
      <c r="AF24" s="40"/>
      <c r="AG24" s="40">
        <v>20</v>
      </c>
      <c r="AH24" s="40"/>
      <c r="AI24" s="40"/>
      <c r="AJ24" s="40"/>
      <c r="AK24" s="40"/>
      <c r="AL24" s="15"/>
      <c r="AM24" s="41">
        <f t="shared" ref="AM24:AM28" si="7">SUM(B24:AL24)/3700</f>
        <v>6.4864864864864868E-2</v>
      </c>
      <c r="AN24" s="35">
        <f t="shared" ref="AN24:AN28" si="8">COUNT(B24:AL24)</f>
        <v>10</v>
      </c>
      <c r="AO24" s="84">
        <f t="shared" ref="AO24:AO28" si="9">(36-AN24)</f>
        <v>26</v>
      </c>
      <c r="AP24" s="88"/>
    </row>
    <row r="25" spans="1:42" x14ac:dyDescent="0.2">
      <c r="A25" s="35" t="s">
        <v>3</v>
      </c>
      <c r="B25" s="36">
        <v>20</v>
      </c>
      <c r="C25" s="36">
        <v>80</v>
      </c>
      <c r="D25" s="35">
        <v>20</v>
      </c>
      <c r="E25" s="36">
        <v>20</v>
      </c>
      <c r="F25" s="36"/>
      <c r="G25" s="36">
        <v>20</v>
      </c>
      <c r="H25" s="36">
        <v>80</v>
      </c>
      <c r="I25" s="36">
        <v>80</v>
      </c>
      <c r="J25" s="36">
        <v>20</v>
      </c>
      <c r="K25" s="36"/>
      <c r="L25" s="36"/>
      <c r="M25" s="36">
        <v>20</v>
      </c>
      <c r="N25" s="36">
        <v>20</v>
      </c>
      <c r="O25" s="36">
        <v>20</v>
      </c>
      <c r="P25" s="36">
        <v>80</v>
      </c>
      <c r="Q25" s="36">
        <v>40</v>
      </c>
      <c r="R25" s="36"/>
      <c r="S25" s="36">
        <v>100</v>
      </c>
      <c r="T25" s="36">
        <v>80</v>
      </c>
      <c r="U25" s="36"/>
      <c r="V25" s="36">
        <v>100</v>
      </c>
      <c r="W25" s="37">
        <v>20</v>
      </c>
      <c r="X25" s="36">
        <v>60</v>
      </c>
      <c r="Y25" s="36">
        <v>20</v>
      </c>
      <c r="Z25" s="38">
        <v>20</v>
      </c>
      <c r="AA25" s="38">
        <v>20</v>
      </c>
      <c r="AB25" s="39">
        <v>20</v>
      </c>
      <c r="AC25" s="40">
        <v>20</v>
      </c>
      <c r="AD25" s="40"/>
      <c r="AE25" s="40"/>
      <c r="AF25" s="40"/>
      <c r="AG25" s="40">
        <v>20</v>
      </c>
      <c r="AH25" s="40"/>
      <c r="AI25" s="40">
        <v>80</v>
      </c>
      <c r="AJ25" s="40">
        <v>80</v>
      </c>
      <c r="AK25" s="40">
        <v>60</v>
      </c>
      <c r="AL25" s="15">
        <v>20</v>
      </c>
      <c r="AM25" s="41">
        <f t="shared" si="7"/>
        <v>0.33513513513513515</v>
      </c>
      <c r="AN25" s="35">
        <f t="shared" si="8"/>
        <v>28</v>
      </c>
      <c r="AO25" s="84">
        <f t="shared" si="9"/>
        <v>8</v>
      </c>
      <c r="AP25" s="88"/>
    </row>
    <row r="26" spans="1:42" x14ac:dyDescent="0.2">
      <c r="A26" s="35" t="s">
        <v>11</v>
      </c>
      <c r="B26" s="35"/>
      <c r="C26" s="35"/>
      <c r="D26" s="36">
        <v>20</v>
      </c>
      <c r="E26" s="35"/>
      <c r="F26" s="36"/>
      <c r="G26" s="36"/>
      <c r="H26" s="36"/>
      <c r="I26" s="36"/>
      <c r="J26" s="36">
        <v>20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  <c r="X26" s="36"/>
      <c r="Y26" s="36"/>
      <c r="Z26" s="38"/>
      <c r="AA26" s="38"/>
      <c r="AB26" s="39"/>
      <c r="AC26" s="40"/>
      <c r="AD26" s="40"/>
      <c r="AE26" s="40"/>
      <c r="AF26" s="40"/>
      <c r="AG26" s="40">
        <v>20</v>
      </c>
      <c r="AH26" s="40"/>
      <c r="AI26" s="40"/>
      <c r="AJ26" s="40"/>
      <c r="AK26" s="40"/>
      <c r="AL26" s="15"/>
      <c r="AM26" s="41">
        <f t="shared" si="7"/>
        <v>1.6216216216216217E-2</v>
      </c>
      <c r="AN26" s="35">
        <f t="shared" si="8"/>
        <v>3</v>
      </c>
      <c r="AO26" s="84">
        <f t="shared" si="9"/>
        <v>33</v>
      </c>
      <c r="AP26" s="88"/>
    </row>
    <row r="27" spans="1:42" x14ac:dyDescent="0.2">
      <c r="A27" s="35" t="s">
        <v>4</v>
      </c>
      <c r="B27" s="36">
        <v>20</v>
      </c>
      <c r="C27" s="35"/>
      <c r="D27" s="36">
        <v>20</v>
      </c>
      <c r="E27" s="36">
        <v>60</v>
      </c>
      <c r="F27" s="36">
        <v>100</v>
      </c>
      <c r="G27" s="36">
        <v>80</v>
      </c>
      <c r="H27" s="36">
        <v>20</v>
      </c>
      <c r="I27" s="36"/>
      <c r="J27" s="36">
        <v>20</v>
      </c>
      <c r="K27" s="36"/>
      <c r="L27" s="36">
        <v>20</v>
      </c>
      <c r="M27" s="36">
        <v>40</v>
      </c>
      <c r="N27" s="36">
        <v>40</v>
      </c>
      <c r="O27" s="36">
        <v>40</v>
      </c>
      <c r="P27" s="36"/>
      <c r="Q27" s="36">
        <v>20</v>
      </c>
      <c r="R27" s="36"/>
      <c r="S27" s="36"/>
      <c r="T27" s="36"/>
      <c r="U27" s="36"/>
      <c r="V27" s="36"/>
      <c r="W27" s="37">
        <v>40</v>
      </c>
      <c r="X27" s="36"/>
      <c r="Y27" s="42">
        <v>60</v>
      </c>
      <c r="Z27" s="43">
        <v>40</v>
      </c>
      <c r="AA27" s="43">
        <v>40</v>
      </c>
      <c r="AB27" s="44">
        <v>40</v>
      </c>
      <c r="AC27" s="40">
        <v>40</v>
      </c>
      <c r="AD27" s="40"/>
      <c r="AE27" s="40">
        <v>100</v>
      </c>
      <c r="AF27" s="40">
        <v>20</v>
      </c>
      <c r="AG27" s="40">
        <v>40</v>
      </c>
      <c r="AH27" s="40">
        <v>20</v>
      </c>
      <c r="AI27" s="40"/>
      <c r="AJ27" s="40"/>
      <c r="AK27" s="40"/>
      <c r="AL27" s="15"/>
      <c r="AM27" s="41">
        <f t="shared" si="7"/>
        <v>0.24864864864864866</v>
      </c>
      <c r="AN27" s="35">
        <f t="shared" si="8"/>
        <v>22</v>
      </c>
      <c r="AO27" s="84">
        <f t="shared" si="9"/>
        <v>14</v>
      </c>
      <c r="AP27" s="88"/>
    </row>
    <row r="28" spans="1:42" x14ac:dyDescent="0.2">
      <c r="A28" s="35" t="s">
        <v>5</v>
      </c>
      <c r="B28" s="35"/>
      <c r="C28" s="35"/>
      <c r="D28" s="35"/>
      <c r="E28" s="36"/>
      <c r="F28" s="36"/>
      <c r="G28" s="36">
        <v>20</v>
      </c>
      <c r="H28" s="36">
        <v>20</v>
      </c>
      <c r="I28" s="36">
        <v>20</v>
      </c>
      <c r="J28" s="36">
        <v>20</v>
      </c>
      <c r="K28" s="36">
        <v>20</v>
      </c>
      <c r="L28" s="36">
        <v>20</v>
      </c>
      <c r="M28" s="36"/>
      <c r="N28" s="36">
        <v>20</v>
      </c>
      <c r="O28" s="36">
        <v>20</v>
      </c>
      <c r="P28" s="36">
        <v>20</v>
      </c>
      <c r="Q28" s="36">
        <v>20</v>
      </c>
      <c r="R28" s="36">
        <v>100</v>
      </c>
      <c r="S28" s="36"/>
      <c r="T28" s="36">
        <v>20</v>
      </c>
      <c r="U28" s="36"/>
      <c r="V28" s="36"/>
      <c r="W28" s="37"/>
      <c r="X28" s="36"/>
      <c r="Y28" s="36">
        <v>20</v>
      </c>
      <c r="Z28" s="54">
        <v>20</v>
      </c>
      <c r="AA28" s="36">
        <v>20</v>
      </c>
      <c r="AB28" s="45">
        <v>20</v>
      </c>
      <c r="AC28" s="40"/>
      <c r="AD28" s="40">
        <v>100</v>
      </c>
      <c r="AE28" s="40"/>
      <c r="AF28" s="40">
        <v>20</v>
      </c>
      <c r="AG28" s="40">
        <v>20</v>
      </c>
      <c r="AH28" s="40"/>
      <c r="AI28" s="40"/>
      <c r="AJ28" s="40">
        <v>20</v>
      </c>
      <c r="AK28" s="40">
        <v>40</v>
      </c>
      <c r="AL28" s="15">
        <v>80</v>
      </c>
      <c r="AM28" s="41">
        <f t="shared" si="7"/>
        <v>0.18378378378378379</v>
      </c>
      <c r="AN28" s="35">
        <f t="shared" si="8"/>
        <v>22</v>
      </c>
      <c r="AO28" s="84">
        <f t="shared" si="9"/>
        <v>14</v>
      </c>
      <c r="AP28" s="88"/>
    </row>
    <row r="29" spans="1:42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46"/>
      <c r="X29" s="35"/>
      <c r="Y29" s="35"/>
      <c r="Z29" s="35"/>
      <c r="AA29" s="35"/>
      <c r="AB29" s="47"/>
      <c r="AC29" s="40"/>
      <c r="AD29" s="40"/>
      <c r="AE29" s="40"/>
      <c r="AF29" s="40"/>
      <c r="AG29" s="40"/>
      <c r="AH29" s="40"/>
      <c r="AI29" s="40"/>
      <c r="AJ29" s="40"/>
      <c r="AK29" s="40"/>
      <c r="AL29" s="15"/>
      <c r="AM29" s="27"/>
      <c r="AN29" s="35"/>
      <c r="AO29" s="84"/>
      <c r="AP29" s="88"/>
    </row>
    <row r="31" spans="1:42" ht="39.950000000000003" customHeight="1" x14ac:dyDescent="0.2">
      <c r="G31" s="11"/>
      <c r="H31" s="11"/>
      <c r="I31" s="240" t="s">
        <v>113</v>
      </c>
      <c r="J31" s="241"/>
      <c r="K31" s="241"/>
      <c r="L31" s="241"/>
      <c r="M31" s="241"/>
      <c r="N31" s="242"/>
    </row>
    <row r="32" spans="1:42" ht="39.950000000000003" customHeight="1" x14ac:dyDescent="0.2">
      <c r="A32" s="47" t="s">
        <v>115</v>
      </c>
      <c r="B32" s="48" t="s">
        <v>110</v>
      </c>
      <c r="C32" s="49" t="s">
        <v>24</v>
      </c>
      <c r="D32" s="50" t="s">
        <v>109</v>
      </c>
      <c r="G32" s="35" t="s">
        <v>115</v>
      </c>
      <c r="H32" s="11" t="s">
        <v>13</v>
      </c>
      <c r="I32" s="11" t="s">
        <v>45</v>
      </c>
      <c r="J32" s="11" t="s">
        <v>111</v>
      </c>
      <c r="K32" s="11" t="s">
        <v>41</v>
      </c>
      <c r="L32" s="11" t="s">
        <v>89</v>
      </c>
      <c r="M32" s="11" t="s">
        <v>85</v>
      </c>
      <c r="N32" s="11" t="s">
        <v>91</v>
      </c>
    </row>
    <row r="33" spans="1:14" ht="39.950000000000003" customHeight="1" x14ac:dyDescent="0.2">
      <c r="A33" s="45" t="s">
        <v>52</v>
      </c>
      <c r="B33" s="48">
        <v>29</v>
      </c>
      <c r="C33" s="51">
        <v>2729.92</v>
      </c>
      <c r="D33" s="52">
        <f>C33/B33</f>
        <v>94.1351724137931</v>
      </c>
      <c r="G33" s="36" t="s">
        <v>52</v>
      </c>
      <c r="H33" s="11" t="s">
        <v>45</v>
      </c>
      <c r="I33" s="11">
        <v>1</v>
      </c>
      <c r="J33" s="11"/>
      <c r="K33" s="11"/>
      <c r="L33" s="11"/>
      <c r="M33" s="11"/>
      <c r="N33" s="11"/>
    </row>
    <row r="34" spans="1:14" ht="39.950000000000003" customHeight="1" x14ac:dyDescent="0.2">
      <c r="A34" s="45" t="s">
        <v>53</v>
      </c>
      <c r="B34" s="48">
        <v>13</v>
      </c>
      <c r="C34" s="51">
        <v>162.38999999999999</v>
      </c>
      <c r="D34" s="52">
        <f t="shared" ref="D34:D58" si="10">C34/B34</f>
        <v>12.491538461538461</v>
      </c>
      <c r="G34" s="36" t="s">
        <v>53</v>
      </c>
      <c r="H34" s="11" t="s">
        <v>111</v>
      </c>
      <c r="I34" s="11"/>
      <c r="J34" s="11">
        <v>1</v>
      </c>
      <c r="K34" s="11"/>
      <c r="L34" s="11"/>
      <c r="M34" s="11"/>
      <c r="N34" s="11"/>
    </row>
    <row r="35" spans="1:14" ht="39.950000000000003" customHeight="1" x14ac:dyDescent="0.2">
      <c r="A35" s="45" t="s">
        <v>56</v>
      </c>
      <c r="B35" s="48">
        <v>32</v>
      </c>
      <c r="C35" s="51">
        <v>2162.17</v>
      </c>
      <c r="D35" s="52">
        <f t="shared" si="10"/>
        <v>67.567812500000002</v>
      </c>
      <c r="G35" s="36" t="s">
        <v>56</v>
      </c>
      <c r="H35" s="11" t="s">
        <v>45</v>
      </c>
      <c r="I35" s="11">
        <v>1</v>
      </c>
      <c r="J35" s="11"/>
      <c r="K35" s="11"/>
      <c r="L35" s="11"/>
      <c r="M35" s="11"/>
      <c r="N35" s="11"/>
    </row>
    <row r="36" spans="1:14" ht="39.950000000000003" customHeight="1" x14ac:dyDescent="0.2">
      <c r="A36" s="45" t="s">
        <v>57</v>
      </c>
      <c r="B36" s="48">
        <v>23</v>
      </c>
      <c r="C36" s="51">
        <v>476.33</v>
      </c>
      <c r="D36" s="52">
        <f t="shared" si="10"/>
        <v>20.71</v>
      </c>
      <c r="G36" s="36" t="s">
        <v>57</v>
      </c>
      <c r="H36" s="11" t="s">
        <v>41</v>
      </c>
      <c r="I36" s="11"/>
      <c r="J36" s="11"/>
      <c r="K36" s="11">
        <v>1</v>
      </c>
      <c r="L36" s="11"/>
      <c r="M36" s="11"/>
      <c r="N36" s="11"/>
    </row>
    <row r="37" spans="1:14" ht="39.950000000000003" customHeight="1" x14ac:dyDescent="0.2">
      <c r="A37" s="45" t="s">
        <v>59</v>
      </c>
      <c r="B37" s="48">
        <v>10</v>
      </c>
      <c r="C37" s="51">
        <v>136.83000000000001</v>
      </c>
      <c r="D37" s="52">
        <f t="shared" si="10"/>
        <v>13.683000000000002</v>
      </c>
      <c r="G37" s="36" t="s">
        <v>59</v>
      </c>
      <c r="H37" s="11" t="s">
        <v>41</v>
      </c>
      <c r="I37" s="11"/>
      <c r="J37" s="11"/>
      <c r="K37" s="11">
        <v>1</v>
      </c>
      <c r="L37" s="11"/>
      <c r="M37" s="11"/>
      <c r="N37" s="11"/>
    </row>
    <row r="38" spans="1:14" ht="39.950000000000003" customHeight="1" x14ac:dyDescent="0.2">
      <c r="A38" s="45" t="s">
        <v>22</v>
      </c>
      <c r="B38" s="48">
        <v>52</v>
      </c>
      <c r="C38" s="51">
        <v>1303.0999999999999</v>
      </c>
      <c r="D38" s="52">
        <f t="shared" si="10"/>
        <v>25.059615384615384</v>
      </c>
      <c r="G38" s="36" t="s">
        <v>22</v>
      </c>
      <c r="H38" s="11" t="s">
        <v>41</v>
      </c>
      <c r="I38" s="11"/>
      <c r="J38" s="11"/>
      <c r="K38" s="11">
        <v>1</v>
      </c>
      <c r="L38" s="11"/>
      <c r="M38" s="11"/>
      <c r="N38" s="11"/>
    </row>
    <row r="39" spans="1:14" ht="39.950000000000003" customHeight="1" x14ac:dyDescent="0.2">
      <c r="A39" s="45" t="s">
        <v>37</v>
      </c>
      <c r="B39" s="48">
        <v>38</v>
      </c>
      <c r="C39" s="51">
        <v>93.91</v>
      </c>
      <c r="D39" s="52">
        <f t="shared" si="10"/>
        <v>2.4713157894736839</v>
      </c>
      <c r="G39" s="36" t="s">
        <v>37</v>
      </c>
      <c r="H39" s="11" t="s">
        <v>40</v>
      </c>
      <c r="I39" s="11"/>
      <c r="J39" s="11">
        <v>1</v>
      </c>
      <c r="K39" s="11"/>
      <c r="L39" s="11"/>
      <c r="M39" s="11"/>
      <c r="N39" s="11"/>
    </row>
    <row r="40" spans="1:14" ht="39.950000000000003" customHeight="1" x14ac:dyDescent="0.2">
      <c r="A40" s="45" t="s">
        <v>42</v>
      </c>
      <c r="B40" s="48">
        <v>18</v>
      </c>
      <c r="C40" s="51">
        <v>90.12</v>
      </c>
      <c r="D40" s="52">
        <f t="shared" si="10"/>
        <v>5.0066666666666668</v>
      </c>
      <c r="G40" s="36" t="s">
        <v>42</v>
      </c>
      <c r="H40" s="11" t="s">
        <v>40</v>
      </c>
      <c r="I40" s="11"/>
      <c r="J40" s="11">
        <v>1</v>
      </c>
      <c r="K40" s="11"/>
      <c r="L40" s="11"/>
      <c r="M40" s="11"/>
      <c r="N40" s="11"/>
    </row>
    <row r="41" spans="1:14" ht="39.950000000000003" customHeight="1" x14ac:dyDescent="0.2">
      <c r="A41" s="45" t="s">
        <v>43</v>
      </c>
      <c r="B41" s="48">
        <v>62</v>
      </c>
      <c r="C41" s="51">
        <v>669.73</v>
      </c>
      <c r="D41" s="52">
        <f t="shared" si="10"/>
        <v>10.802096774193549</v>
      </c>
      <c r="G41" s="36" t="s">
        <v>43</v>
      </c>
      <c r="H41" s="11" t="s">
        <v>89</v>
      </c>
      <c r="I41" s="11"/>
      <c r="J41" s="11"/>
      <c r="K41" s="11"/>
      <c r="L41" s="11">
        <v>1</v>
      </c>
      <c r="M41" s="11"/>
      <c r="N41" s="11"/>
    </row>
    <row r="42" spans="1:14" ht="39.950000000000003" customHeight="1" x14ac:dyDescent="0.2">
      <c r="A42" s="45" t="s">
        <v>44</v>
      </c>
      <c r="B42" s="48">
        <v>24</v>
      </c>
      <c r="C42" s="51">
        <v>53.92</v>
      </c>
      <c r="D42" s="52">
        <f t="shared" si="10"/>
        <v>2.2466666666666666</v>
      </c>
      <c r="G42" s="36" t="s">
        <v>44</v>
      </c>
      <c r="H42" s="11" t="s">
        <v>45</v>
      </c>
      <c r="I42" s="11">
        <v>1</v>
      </c>
      <c r="J42" s="11"/>
      <c r="K42" s="11"/>
      <c r="L42" s="11"/>
      <c r="M42" s="11"/>
      <c r="N42" s="11"/>
    </row>
    <row r="43" spans="1:14" ht="39.950000000000003" customHeight="1" x14ac:dyDescent="0.2">
      <c r="A43" s="45" t="s">
        <v>46</v>
      </c>
      <c r="B43" s="48">
        <v>33</v>
      </c>
      <c r="C43" s="51">
        <v>538.94000000000005</v>
      </c>
      <c r="D43" s="52">
        <f t="shared" si="10"/>
        <v>16.331515151515152</v>
      </c>
      <c r="G43" s="36" t="s">
        <v>46</v>
      </c>
      <c r="H43" s="11" t="s">
        <v>41</v>
      </c>
      <c r="I43" s="11"/>
      <c r="J43" s="11"/>
      <c r="K43" s="11">
        <v>1</v>
      </c>
      <c r="L43" s="11"/>
      <c r="M43" s="11"/>
      <c r="N43" s="11"/>
    </row>
    <row r="44" spans="1:14" ht="39.950000000000003" customHeight="1" x14ac:dyDescent="0.2">
      <c r="A44" s="45" t="s">
        <v>47</v>
      </c>
      <c r="B44" s="48">
        <v>16</v>
      </c>
      <c r="C44" s="51">
        <v>534.17999999999995</v>
      </c>
      <c r="D44" s="52">
        <f t="shared" si="10"/>
        <v>33.386249999999997</v>
      </c>
      <c r="G44" s="36" t="s">
        <v>47</v>
      </c>
      <c r="H44" s="11" t="s">
        <v>41</v>
      </c>
      <c r="I44" s="11"/>
      <c r="J44" s="11"/>
      <c r="K44" s="11">
        <v>1</v>
      </c>
      <c r="L44" s="11"/>
      <c r="M44" s="11"/>
      <c r="N44" s="11"/>
    </row>
    <row r="45" spans="1:14" ht="39.950000000000003" customHeight="1" x14ac:dyDescent="0.2">
      <c r="A45" s="45" t="s">
        <v>48</v>
      </c>
      <c r="B45" s="48">
        <v>23</v>
      </c>
      <c r="C45" s="51">
        <v>31.76</v>
      </c>
      <c r="D45" s="52">
        <f t="shared" si="10"/>
        <v>1.3808695652173915</v>
      </c>
      <c r="G45" s="36" t="s">
        <v>48</v>
      </c>
      <c r="H45" s="11" t="s">
        <v>103</v>
      </c>
      <c r="I45" s="11"/>
      <c r="J45" s="11"/>
      <c r="K45" s="11"/>
      <c r="L45" s="11"/>
      <c r="M45" s="11">
        <v>1</v>
      </c>
      <c r="N45" s="11"/>
    </row>
    <row r="46" spans="1:14" ht="39.950000000000003" customHeight="1" x14ac:dyDescent="0.2">
      <c r="A46" s="45" t="s">
        <v>49</v>
      </c>
      <c r="B46" s="48">
        <v>49</v>
      </c>
      <c r="C46" s="51">
        <v>755.88</v>
      </c>
      <c r="D46" s="52">
        <f t="shared" si="10"/>
        <v>15.426122448979593</v>
      </c>
      <c r="G46" s="36" t="s">
        <v>49</v>
      </c>
      <c r="H46" s="11" t="s">
        <v>41</v>
      </c>
      <c r="I46" s="11"/>
      <c r="J46" s="11"/>
      <c r="K46" s="11">
        <v>1</v>
      </c>
      <c r="L46" s="11"/>
      <c r="M46" s="11"/>
      <c r="N46" s="11"/>
    </row>
    <row r="47" spans="1:14" ht="39.950000000000003" customHeight="1" x14ac:dyDescent="0.2">
      <c r="A47" s="45" t="s">
        <v>63</v>
      </c>
      <c r="B47" s="48">
        <v>16</v>
      </c>
      <c r="C47" s="51">
        <v>25</v>
      </c>
      <c r="D47" s="52">
        <f t="shared" si="10"/>
        <v>1.5625</v>
      </c>
      <c r="G47" s="36" t="s">
        <v>63</v>
      </c>
      <c r="H47" s="11" t="s">
        <v>85</v>
      </c>
      <c r="I47" s="11"/>
      <c r="J47" s="11"/>
      <c r="K47" s="11"/>
      <c r="L47" s="11"/>
      <c r="M47" s="11">
        <v>1</v>
      </c>
      <c r="N47" s="11"/>
    </row>
    <row r="48" spans="1:14" ht="39.950000000000003" customHeight="1" x14ac:dyDescent="0.2">
      <c r="A48" s="45" t="s">
        <v>64</v>
      </c>
      <c r="B48" s="48">
        <v>41</v>
      </c>
      <c r="C48" s="51">
        <v>100.94</v>
      </c>
      <c r="D48" s="52">
        <f t="shared" si="10"/>
        <v>2.4619512195121951</v>
      </c>
      <c r="G48" s="36" t="s">
        <v>64</v>
      </c>
      <c r="H48" s="11" t="s">
        <v>85</v>
      </c>
      <c r="I48" s="11"/>
      <c r="J48" s="11"/>
      <c r="K48" s="11"/>
      <c r="L48" s="11"/>
      <c r="M48" s="11">
        <v>1</v>
      </c>
      <c r="N48" s="11"/>
    </row>
    <row r="49" spans="1:14" ht="39.950000000000003" customHeight="1" x14ac:dyDescent="0.2">
      <c r="A49" s="45" t="s">
        <v>66</v>
      </c>
      <c r="B49" s="48">
        <v>12</v>
      </c>
      <c r="C49" s="51">
        <v>17.52</v>
      </c>
      <c r="D49" s="52">
        <f t="shared" si="10"/>
        <v>1.46</v>
      </c>
      <c r="G49" s="36" t="s">
        <v>66</v>
      </c>
      <c r="H49" s="11" t="s">
        <v>85</v>
      </c>
      <c r="I49" s="11"/>
      <c r="J49" s="11"/>
      <c r="K49" s="11"/>
      <c r="L49" s="11"/>
      <c r="M49" s="11">
        <v>1</v>
      </c>
      <c r="N49" s="11"/>
    </row>
    <row r="50" spans="1:14" ht="39.950000000000003" customHeight="1" x14ac:dyDescent="0.2">
      <c r="A50" s="45" t="s">
        <v>67</v>
      </c>
      <c r="B50" s="48">
        <v>2</v>
      </c>
      <c r="C50" s="51">
        <v>5.92</v>
      </c>
      <c r="D50" s="52">
        <f t="shared" si="10"/>
        <v>2.96</v>
      </c>
      <c r="G50" s="36" t="s">
        <v>67</v>
      </c>
      <c r="H50" s="11" t="s">
        <v>85</v>
      </c>
      <c r="I50" s="11"/>
      <c r="J50" s="11"/>
      <c r="K50" s="11"/>
      <c r="L50" s="11"/>
      <c r="M50" s="11">
        <v>1</v>
      </c>
      <c r="N50" s="11"/>
    </row>
    <row r="51" spans="1:14" ht="39.950000000000003" customHeight="1" x14ac:dyDescent="0.2">
      <c r="A51" s="45" t="s">
        <v>68</v>
      </c>
      <c r="B51" s="48">
        <v>29</v>
      </c>
      <c r="C51" s="51">
        <v>70.209999999999994</v>
      </c>
      <c r="D51" s="52">
        <f t="shared" si="10"/>
        <v>2.4210344827586203</v>
      </c>
      <c r="G51" s="36" t="s">
        <v>68</v>
      </c>
      <c r="H51" s="11" t="s">
        <v>40</v>
      </c>
      <c r="I51" s="11"/>
      <c r="J51" s="11">
        <v>1</v>
      </c>
      <c r="K51" s="11"/>
      <c r="L51" s="11"/>
      <c r="M51" s="11"/>
      <c r="N51" s="11"/>
    </row>
    <row r="52" spans="1:14" ht="39.950000000000003" customHeight="1" x14ac:dyDescent="0.2">
      <c r="A52" s="45" t="s">
        <v>69</v>
      </c>
      <c r="B52" s="48">
        <v>5</v>
      </c>
      <c r="C52" s="51">
        <v>63.6</v>
      </c>
      <c r="D52" s="52">
        <f t="shared" si="10"/>
        <v>12.72</v>
      </c>
      <c r="G52" s="36" t="s">
        <v>69</v>
      </c>
      <c r="H52" s="11" t="s">
        <v>88</v>
      </c>
      <c r="I52" s="11">
        <v>1</v>
      </c>
      <c r="J52" s="11"/>
      <c r="K52" s="11"/>
      <c r="L52" s="11"/>
      <c r="M52" s="11"/>
      <c r="N52" s="11"/>
    </row>
    <row r="53" spans="1:14" ht="39.950000000000003" customHeight="1" x14ac:dyDescent="0.2">
      <c r="A53" s="45" t="s">
        <v>65</v>
      </c>
      <c r="B53" s="48">
        <v>7</v>
      </c>
      <c r="C53" s="51">
        <v>53.72</v>
      </c>
      <c r="D53" s="52">
        <f t="shared" si="10"/>
        <v>7.6742857142857144</v>
      </c>
      <c r="G53" s="36" t="s">
        <v>65</v>
      </c>
      <c r="H53" s="11" t="s">
        <v>85</v>
      </c>
      <c r="I53" s="11"/>
      <c r="J53" s="11"/>
      <c r="K53" s="11"/>
      <c r="L53" s="11"/>
      <c r="M53" s="11">
        <v>1</v>
      </c>
      <c r="N53" s="11"/>
    </row>
    <row r="54" spans="1:14" ht="39.950000000000003" customHeight="1" x14ac:dyDescent="0.2">
      <c r="A54" s="53" t="s">
        <v>23</v>
      </c>
      <c r="B54" s="48">
        <v>46</v>
      </c>
      <c r="C54" s="51">
        <v>1920.9</v>
      </c>
      <c r="D54" s="52">
        <f t="shared" si="10"/>
        <v>41.758695652173913</v>
      </c>
      <c r="G54" s="37" t="s">
        <v>23</v>
      </c>
      <c r="H54" s="11" t="s">
        <v>89</v>
      </c>
      <c r="I54" s="11"/>
      <c r="J54" s="11"/>
      <c r="K54" s="11"/>
      <c r="L54" s="11">
        <v>1</v>
      </c>
      <c r="M54" s="11"/>
      <c r="N54" s="11"/>
    </row>
    <row r="55" spans="1:14" ht="39.950000000000003" customHeight="1" x14ac:dyDescent="0.2">
      <c r="A55" s="45" t="s">
        <v>26</v>
      </c>
      <c r="B55" s="48">
        <v>8</v>
      </c>
      <c r="C55" s="51">
        <v>103.93</v>
      </c>
      <c r="D55" s="52">
        <f t="shared" si="10"/>
        <v>12.991250000000001</v>
      </c>
      <c r="G55" s="36" t="s">
        <v>26</v>
      </c>
      <c r="H55" s="11" t="s">
        <v>40</v>
      </c>
      <c r="I55" s="11"/>
      <c r="J55" s="11">
        <v>1</v>
      </c>
      <c r="K55" s="11"/>
      <c r="L55" s="11"/>
      <c r="M55" s="11"/>
      <c r="N55" s="11"/>
    </row>
    <row r="56" spans="1:14" ht="39.950000000000003" customHeight="1" x14ac:dyDescent="0.2">
      <c r="A56" s="45" t="s">
        <v>27</v>
      </c>
      <c r="B56" s="48">
        <v>43</v>
      </c>
      <c r="C56" s="51">
        <v>1235.96</v>
      </c>
      <c r="D56" s="52">
        <f t="shared" si="10"/>
        <v>28.743255813953489</v>
      </c>
      <c r="G56" s="36" t="s">
        <v>27</v>
      </c>
      <c r="H56" s="11" t="s">
        <v>90</v>
      </c>
      <c r="I56" s="11"/>
      <c r="J56" s="11"/>
      <c r="K56" s="11">
        <v>1</v>
      </c>
      <c r="L56" s="11"/>
      <c r="M56" s="11"/>
      <c r="N56" s="11"/>
    </row>
    <row r="57" spans="1:14" ht="39.950000000000003" customHeight="1" x14ac:dyDescent="0.2">
      <c r="A57" s="39" t="s">
        <v>30</v>
      </c>
      <c r="B57" s="48">
        <v>38</v>
      </c>
      <c r="C57" s="51">
        <v>1223.17</v>
      </c>
      <c r="D57" s="52">
        <f t="shared" si="10"/>
        <v>32.188684210526318</v>
      </c>
      <c r="G57" s="36" t="s">
        <v>30</v>
      </c>
      <c r="H57" s="11" t="s">
        <v>89</v>
      </c>
      <c r="I57" s="11"/>
      <c r="J57" s="11"/>
      <c r="K57" s="11"/>
      <c r="L57" s="11">
        <v>1</v>
      </c>
      <c r="M57" s="11"/>
      <c r="N57" s="11"/>
    </row>
    <row r="58" spans="1:14" ht="39.950000000000003" customHeight="1" x14ac:dyDescent="0.2">
      <c r="A58" s="39" t="s">
        <v>32</v>
      </c>
      <c r="B58" s="48">
        <v>35</v>
      </c>
      <c r="C58" s="51">
        <v>896.24</v>
      </c>
      <c r="D58" s="52">
        <f t="shared" si="10"/>
        <v>25.606857142857145</v>
      </c>
      <c r="G58" s="36" t="s">
        <v>32</v>
      </c>
      <c r="H58" s="11" t="s">
        <v>90</v>
      </c>
      <c r="I58" s="11"/>
      <c r="J58" s="11"/>
      <c r="K58" s="11">
        <v>1</v>
      </c>
      <c r="L58" s="11"/>
      <c r="M58" s="11"/>
      <c r="N58" s="11"/>
    </row>
    <row r="59" spans="1:14" ht="39.950000000000003" customHeight="1" x14ac:dyDescent="0.2">
      <c r="A59" s="44" t="s">
        <v>35</v>
      </c>
      <c r="B59" s="55">
        <v>31</v>
      </c>
      <c r="C59" s="51">
        <v>852.11</v>
      </c>
      <c r="D59" s="52">
        <f>C59/B59</f>
        <v>27.48741935483871</v>
      </c>
      <c r="G59" s="36" t="s">
        <v>35</v>
      </c>
      <c r="H59" s="11" t="s">
        <v>91</v>
      </c>
      <c r="I59" s="11"/>
      <c r="J59" s="11"/>
      <c r="K59" s="11"/>
      <c r="L59" s="11"/>
      <c r="M59" s="11"/>
      <c r="N59" s="11">
        <v>1</v>
      </c>
    </row>
    <row r="60" spans="1:14" ht="39.950000000000003" customHeight="1" x14ac:dyDescent="0.2">
      <c r="A60" s="16" t="s">
        <v>117</v>
      </c>
      <c r="B60" s="56">
        <v>14</v>
      </c>
      <c r="C60" s="22">
        <v>1074.77</v>
      </c>
      <c r="D60" s="52">
        <f>C60/B60</f>
        <v>76.769285714285715</v>
      </c>
      <c r="G60" s="89" t="s">
        <v>117</v>
      </c>
      <c r="H60" s="11" t="s">
        <v>90</v>
      </c>
      <c r="I60" s="11"/>
      <c r="J60" s="11"/>
      <c r="K60" s="11">
        <v>1</v>
      </c>
      <c r="L60" s="11"/>
      <c r="M60" s="11"/>
      <c r="N60" s="11"/>
    </row>
    <row r="61" spans="1:14" ht="39.950000000000003" customHeight="1" x14ac:dyDescent="0.2">
      <c r="A61" s="16" t="s">
        <v>118</v>
      </c>
      <c r="B61" s="56">
        <v>14</v>
      </c>
      <c r="C61" s="22">
        <v>25.27</v>
      </c>
      <c r="D61" s="52">
        <f t="shared" ref="D61:D70" si="11">C61/B61</f>
        <v>1.8049999999999999</v>
      </c>
      <c r="G61" s="89" t="s">
        <v>118</v>
      </c>
      <c r="H61" s="11" t="s">
        <v>85</v>
      </c>
      <c r="I61" s="11"/>
      <c r="J61" s="11"/>
      <c r="K61" s="11"/>
      <c r="L61" s="11"/>
      <c r="M61" s="11">
        <v>1</v>
      </c>
      <c r="N61" s="11"/>
    </row>
    <row r="62" spans="1:14" ht="39.950000000000003" customHeight="1" x14ac:dyDescent="0.2">
      <c r="A62" s="16" t="s">
        <v>119</v>
      </c>
      <c r="B62" s="56">
        <v>11</v>
      </c>
      <c r="C62" s="22">
        <v>46.84</v>
      </c>
      <c r="D62" s="52">
        <f t="shared" si="11"/>
        <v>4.2581818181818187</v>
      </c>
      <c r="G62" s="89" t="s">
        <v>119</v>
      </c>
      <c r="H62" s="11" t="s">
        <v>90</v>
      </c>
      <c r="I62" s="11"/>
      <c r="J62" s="11"/>
      <c r="K62" s="11">
        <v>1</v>
      </c>
      <c r="L62" s="11"/>
      <c r="M62" s="11"/>
      <c r="N62" s="11"/>
    </row>
    <row r="63" spans="1:14" ht="39.950000000000003" customHeight="1" x14ac:dyDescent="0.2">
      <c r="A63" s="16" t="s">
        <v>123</v>
      </c>
      <c r="B63" s="56">
        <v>18</v>
      </c>
      <c r="C63" s="22">
        <v>1663.82</v>
      </c>
      <c r="D63" s="52">
        <f t="shared" si="11"/>
        <v>92.434444444444438</v>
      </c>
      <c r="G63" s="89" t="s">
        <v>123</v>
      </c>
      <c r="H63" s="11" t="s">
        <v>91</v>
      </c>
      <c r="I63" s="11"/>
      <c r="J63" s="11"/>
      <c r="K63" s="11"/>
      <c r="L63" s="11"/>
      <c r="M63" s="11"/>
      <c r="N63" s="11">
        <v>1</v>
      </c>
    </row>
    <row r="64" spans="1:14" ht="39.950000000000003" customHeight="1" x14ac:dyDescent="0.2">
      <c r="A64" s="16" t="s">
        <v>124</v>
      </c>
      <c r="B64" s="56">
        <v>39</v>
      </c>
      <c r="C64" s="22">
        <v>4618.1499999999996</v>
      </c>
      <c r="D64" s="52">
        <f t="shared" si="11"/>
        <v>118.41410256410255</v>
      </c>
      <c r="G64" s="89" t="s">
        <v>124</v>
      </c>
      <c r="H64" s="11" t="s">
        <v>89</v>
      </c>
      <c r="I64" s="11"/>
      <c r="J64" s="11"/>
      <c r="K64" s="11"/>
      <c r="L64" s="11">
        <v>1</v>
      </c>
      <c r="M64" s="11"/>
      <c r="N64" s="11"/>
    </row>
    <row r="65" spans="1:14" ht="39.950000000000003" customHeight="1" x14ac:dyDescent="0.2">
      <c r="A65" s="16" t="s">
        <v>125</v>
      </c>
      <c r="B65" s="56">
        <v>13</v>
      </c>
      <c r="C65" s="22">
        <v>179.87</v>
      </c>
      <c r="D65" s="52">
        <f t="shared" si="11"/>
        <v>13.836153846153847</v>
      </c>
      <c r="G65" s="89" t="s">
        <v>125</v>
      </c>
      <c r="H65" s="11" t="s">
        <v>90</v>
      </c>
      <c r="I65" s="11"/>
      <c r="J65" s="11"/>
      <c r="K65" s="11">
        <v>1</v>
      </c>
      <c r="L65" s="11"/>
      <c r="M65" s="11"/>
      <c r="N65" s="11"/>
    </row>
    <row r="66" spans="1:14" ht="39.950000000000003" customHeight="1" x14ac:dyDescent="0.2">
      <c r="A66" s="16" t="s">
        <v>126</v>
      </c>
      <c r="B66" s="56">
        <v>4</v>
      </c>
      <c r="C66" s="22">
        <v>115.11</v>
      </c>
      <c r="D66" s="52">
        <f t="shared" si="11"/>
        <v>28.7775</v>
      </c>
      <c r="G66" s="89" t="s">
        <v>126</v>
      </c>
      <c r="H66" s="11" t="s">
        <v>111</v>
      </c>
      <c r="I66" s="11"/>
      <c r="J66" s="11">
        <v>1</v>
      </c>
      <c r="K66" s="11"/>
      <c r="L66" s="11"/>
      <c r="M66" s="11"/>
      <c r="N66" s="11"/>
    </row>
    <row r="67" spans="1:14" ht="39.950000000000003" customHeight="1" x14ac:dyDescent="0.2">
      <c r="A67" s="16" t="s">
        <v>128</v>
      </c>
      <c r="B67" s="56">
        <v>11</v>
      </c>
      <c r="C67" s="22">
        <v>74.599999999999994</v>
      </c>
      <c r="D67" s="52">
        <f t="shared" si="11"/>
        <v>6.7818181818181813</v>
      </c>
      <c r="G67" s="89" t="s">
        <v>128</v>
      </c>
      <c r="H67" s="11" t="s">
        <v>111</v>
      </c>
      <c r="I67" s="11"/>
      <c r="J67" s="11">
        <v>1</v>
      </c>
      <c r="K67" s="11"/>
      <c r="L67" s="11"/>
      <c r="M67" s="11"/>
      <c r="N67" s="11"/>
    </row>
    <row r="68" spans="1:14" ht="39.950000000000003" customHeight="1" x14ac:dyDescent="0.2">
      <c r="A68" s="31" t="s">
        <v>129</v>
      </c>
      <c r="B68" s="90">
        <v>13</v>
      </c>
      <c r="C68" s="91">
        <v>51.11</v>
      </c>
      <c r="D68" s="52">
        <f t="shared" si="11"/>
        <v>3.9315384615384614</v>
      </c>
      <c r="G68" s="89" t="s">
        <v>129</v>
      </c>
      <c r="H68" s="11" t="s">
        <v>111</v>
      </c>
      <c r="I68" s="11"/>
      <c r="J68" s="11">
        <v>1</v>
      </c>
      <c r="K68" s="11"/>
      <c r="L68" s="11"/>
      <c r="M68" s="11"/>
      <c r="N68" s="11"/>
    </row>
    <row r="69" spans="1:14" ht="39.950000000000003" customHeight="1" x14ac:dyDescent="0.2">
      <c r="A69" s="11" t="s">
        <v>116</v>
      </c>
      <c r="B69" s="92">
        <v>5</v>
      </c>
      <c r="C69" s="17">
        <v>7</v>
      </c>
      <c r="D69" s="52">
        <f t="shared" si="11"/>
        <v>1.4</v>
      </c>
      <c r="G69" s="89" t="s">
        <v>116</v>
      </c>
      <c r="H69" s="11" t="s">
        <v>85</v>
      </c>
      <c r="I69" s="11"/>
      <c r="J69" s="11"/>
      <c r="K69" s="11"/>
      <c r="L69" s="11"/>
      <c r="M69" s="11">
        <v>1</v>
      </c>
      <c r="N69" s="11"/>
    </row>
    <row r="70" spans="1:14" ht="39.950000000000003" customHeight="1" x14ac:dyDescent="0.2">
      <c r="A70" s="36" t="s">
        <v>131</v>
      </c>
      <c r="B70" s="99">
        <f>AVERAGE(B33:B69)</f>
        <v>23.702702702702702</v>
      </c>
      <c r="C70" s="100">
        <f>AVERAGE(C33:C69)</f>
        <v>653.10648648648646</v>
      </c>
      <c r="D70" s="52">
        <f t="shared" si="11"/>
        <v>27.554093500570126</v>
      </c>
      <c r="G70" s="58"/>
      <c r="H70" s="54" t="s">
        <v>112</v>
      </c>
      <c r="I70" s="11">
        <f>COUNTIF(I33:I69,1)</f>
        <v>4</v>
      </c>
      <c r="J70" s="11">
        <f t="shared" ref="J70:N70" si="12">COUNTIF(J33:J69,1)</f>
        <v>8</v>
      </c>
      <c r="K70" s="11">
        <f t="shared" si="12"/>
        <v>11</v>
      </c>
      <c r="L70" s="11">
        <f t="shared" si="12"/>
        <v>4</v>
      </c>
      <c r="M70" s="11">
        <f t="shared" si="12"/>
        <v>8</v>
      </c>
      <c r="N70" s="11">
        <f t="shared" si="12"/>
        <v>2</v>
      </c>
    </row>
    <row r="71" spans="1:14" ht="39.75" customHeight="1" x14ac:dyDescent="0.2">
      <c r="B71" s="11" t="s">
        <v>132</v>
      </c>
      <c r="C71" s="52">
        <f>SUM(C33:C69)</f>
        <v>24164.94</v>
      </c>
      <c r="G71" s="58"/>
      <c r="H71" s="54" t="s">
        <v>130</v>
      </c>
      <c r="I71" s="52">
        <f>I70/37*100</f>
        <v>10.810810810810811</v>
      </c>
      <c r="J71" s="52">
        <f>J70/37*100</f>
        <v>21.621621621621621</v>
      </c>
      <c r="K71" s="52">
        <f t="shared" ref="K71:N71" si="13">K70/37*100</f>
        <v>29.72972972972973</v>
      </c>
      <c r="L71" s="52">
        <f t="shared" si="13"/>
        <v>10.810810810810811</v>
      </c>
      <c r="M71" s="52">
        <f t="shared" si="13"/>
        <v>21.621621621621621</v>
      </c>
      <c r="N71" s="52">
        <f t="shared" si="13"/>
        <v>5.4054054054054053</v>
      </c>
    </row>
    <row r="72" spans="1:14" ht="38.25" customHeight="1" x14ac:dyDescent="0.2"/>
    <row r="73" spans="1:14" ht="38.25" customHeight="1" x14ac:dyDescent="0.2"/>
  </sheetData>
  <mergeCells count="2">
    <mergeCell ref="I31:N31"/>
    <mergeCell ref="A19:AL1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A36" zoomScale="90" zoomScaleNormal="90" workbookViewId="0">
      <selection activeCell="B42" sqref="A5:B42"/>
    </sheetView>
  </sheetViews>
  <sheetFormatPr defaultColWidth="15.7109375" defaultRowHeight="30" customHeight="1" x14ac:dyDescent="0.25"/>
  <cols>
    <col min="5" max="5" width="15.7109375" style="97"/>
    <col min="6" max="12" width="10.7109375" customWidth="1"/>
  </cols>
  <sheetData>
    <row r="1" spans="1:14" ht="30" customHeight="1" x14ac:dyDescent="0.25">
      <c r="A1" t="s">
        <v>167</v>
      </c>
    </row>
    <row r="2" spans="1:14" ht="30" customHeight="1" x14ac:dyDescent="0.25">
      <c r="A2" t="s">
        <v>149</v>
      </c>
    </row>
    <row r="3" spans="1:14" ht="30" customHeight="1" x14ac:dyDescent="0.25">
      <c r="A3" t="s">
        <v>150</v>
      </c>
    </row>
    <row r="4" spans="1:14" ht="30" customHeight="1" x14ac:dyDescent="0.25">
      <c r="A4" s="113">
        <v>41852</v>
      </c>
      <c r="F4" s="246" t="s">
        <v>136</v>
      </c>
      <c r="G4" s="247"/>
      <c r="H4" s="247"/>
      <c r="I4" s="247"/>
      <c r="J4" s="247"/>
      <c r="K4" s="248"/>
    </row>
    <row r="5" spans="1:14" ht="30" customHeight="1" thickBot="1" x14ac:dyDescent="0.3">
      <c r="A5" s="98" t="s">
        <v>13</v>
      </c>
      <c r="B5" s="98" t="s">
        <v>137</v>
      </c>
      <c r="C5" s="98" t="s">
        <v>138</v>
      </c>
      <c r="D5" s="102" t="s">
        <v>24</v>
      </c>
      <c r="E5" s="106" t="s">
        <v>92</v>
      </c>
      <c r="F5" s="211" t="s">
        <v>1</v>
      </c>
      <c r="G5" s="211" t="s">
        <v>2</v>
      </c>
      <c r="H5" s="211" t="s">
        <v>3</v>
      </c>
      <c r="I5" s="211" t="s">
        <v>11</v>
      </c>
      <c r="J5" s="211" t="s">
        <v>4</v>
      </c>
      <c r="K5" s="211" t="s">
        <v>5</v>
      </c>
      <c r="L5" s="101" t="s">
        <v>135</v>
      </c>
      <c r="M5" s="98" t="s">
        <v>139</v>
      </c>
      <c r="N5" s="98" t="s">
        <v>140</v>
      </c>
    </row>
    <row r="6" spans="1:14" ht="30" customHeight="1" thickBot="1" x14ac:dyDescent="0.3">
      <c r="A6" s="11" t="s">
        <v>88</v>
      </c>
      <c r="B6" s="11" t="s">
        <v>69</v>
      </c>
      <c r="C6" s="11">
        <v>22</v>
      </c>
      <c r="D6" s="17">
        <v>63.6</v>
      </c>
      <c r="E6" s="94">
        <f t="shared" ref="E6:E42" si="0">D6*10.7639</f>
        <v>684.58403999999996</v>
      </c>
      <c r="F6" s="212">
        <v>5</v>
      </c>
      <c r="G6" s="208">
        <v>0</v>
      </c>
      <c r="H6" s="208">
        <v>0</v>
      </c>
      <c r="I6" s="208">
        <v>0</v>
      </c>
      <c r="J6" s="208">
        <v>0</v>
      </c>
      <c r="K6" s="208">
        <v>0</v>
      </c>
      <c r="L6" s="66">
        <v>5</v>
      </c>
      <c r="M6" s="107">
        <f>MAXA(Table10[[#This Row],[High Trees]:[Other Ground Flora]])</f>
        <v>5</v>
      </c>
      <c r="N6" t="s">
        <v>1</v>
      </c>
    </row>
    <row r="7" spans="1:14" ht="30" customHeight="1" thickBot="1" x14ac:dyDescent="0.3">
      <c r="A7" s="11" t="s">
        <v>45</v>
      </c>
      <c r="B7" s="11" t="s">
        <v>44</v>
      </c>
      <c r="C7" s="11">
        <v>25</v>
      </c>
      <c r="D7" s="104">
        <v>53.92</v>
      </c>
      <c r="E7" s="94">
        <f t="shared" si="0"/>
        <v>580.38948800000003</v>
      </c>
      <c r="F7" s="212">
        <v>1</v>
      </c>
      <c r="G7" s="208">
        <v>0</v>
      </c>
      <c r="H7" s="208">
        <v>0</v>
      </c>
      <c r="I7" s="208">
        <v>0</v>
      </c>
      <c r="J7" s="208">
        <v>0</v>
      </c>
      <c r="K7" s="213">
        <v>23</v>
      </c>
      <c r="L7" s="68">
        <v>24</v>
      </c>
      <c r="M7" s="107">
        <f>MAXA(Table10[[#This Row],[High Trees]:[Other Ground Flora]])</f>
        <v>23</v>
      </c>
      <c r="N7" t="s">
        <v>5</v>
      </c>
    </row>
    <row r="8" spans="1:14" ht="30" customHeight="1" thickBot="1" x14ac:dyDescent="0.3">
      <c r="A8" s="11" t="s">
        <v>45</v>
      </c>
      <c r="B8" s="11" t="s">
        <v>56</v>
      </c>
      <c r="C8" s="11">
        <v>9</v>
      </c>
      <c r="D8" s="17">
        <v>2162.17</v>
      </c>
      <c r="E8" s="94">
        <f t="shared" si="0"/>
        <v>23273.381663</v>
      </c>
      <c r="F8" s="212">
        <v>7</v>
      </c>
      <c r="G8" s="208">
        <v>0</v>
      </c>
      <c r="H8" s="212">
        <v>1</v>
      </c>
      <c r="I8" s="212">
        <v>12</v>
      </c>
      <c r="J8" s="212">
        <v>12</v>
      </c>
      <c r="K8" s="210">
        <v>0</v>
      </c>
      <c r="L8" s="68">
        <v>32</v>
      </c>
      <c r="M8" s="107">
        <f>MAXA(Table10[[#This Row],[High Trees]:[Other Ground Flora]])</f>
        <v>12</v>
      </c>
      <c r="N8" t="s">
        <v>142</v>
      </c>
    </row>
    <row r="9" spans="1:14" ht="30" customHeight="1" thickBot="1" x14ac:dyDescent="0.3">
      <c r="A9" s="11" t="s">
        <v>45</v>
      </c>
      <c r="B9" s="11" t="s">
        <v>52</v>
      </c>
      <c r="C9" s="11">
        <v>13</v>
      </c>
      <c r="D9" s="104">
        <v>2729.92</v>
      </c>
      <c r="E9" s="94">
        <f t="shared" si="0"/>
        <v>29384.585888000001</v>
      </c>
      <c r="F9" s="212">
        <v>4</v>
      </c>
      <c r="G9" s="208">
        <v>0</v>
      </c>
      <c r="H9" s="212">
        <v>10</v>
      </c>
      <c r="I9" s="208">
        <v>0</v>
      </c>
      <c r="J9" s="212">
        <v>15</v>
      </c>
      <c r="K9" s="210">
        <v>0</v>
      </c>
      <c r="L9" s="68">
        <v>29</v>
      </c>
      <c r="M9" s="107">
        <f>MAXA(Table10[[#This Row],[High Trees]:[Other Ground Flora]])</f>
        <v>15</v>
      </c>
      <c r="N9" t="s">
        <v>41</v>
      </c>
    </row>
    <row r="10" spans="1:14" ht="30" customHeight="1" thickBot="1" x14ac:dyDescent="0.3">
      <c r="A10" s="11" t="s">
        <v>40</v>
      </c>
      <c r="B10" s="11" t="s">
        <v>42</v>
      </c>
      <c r="C10" s="11">
        <v>24</v>
      </c>
      <c r="D10" s="17">
        <v>90.12</v>
      </c>
      <c r="E10" s="94">
        <f t="shared" si="0"/>
        <v>970.04266800000005</v>
      </c>
      <c r="F10" s="208">
        <v>0</v>
      </c>
      <c r="G10" s="208">
        <v>0</v>
      </c>
      <c r="H10" s="212">
        <v>14</v>
      </c>
      <c r="I10" s="208">
        <v>0</v>
      </c>
      <c r="J10" s="208">
        <v>0</v>
      </c>
      <c r="K10" s="213">
        <v>4</v>
      </c>
      <c r="L10" s="68">
        <v>18</v>
      </c>
      <c r="M10" s="107">
        <f>MAXA(Table10[[#This Row],[High Trees]:[Other Ground Flora]])</f>
        <v>14</v>
      </c>
      <c r="N10" t="s">
        <v>3</v>
      </c>
    </row>
    <row r="11" spans="1:14" ht="30" customHeight="1" thickBot="1" x14ac:dyDescent="0.3">
      <c r="A11" s="11" t="s">
        <v>40</v>
      </c>
      <c r="B11" s="11" t="s">
        <v>129</v>
      </c>
      <c r="C11" s="11">
        <v>33</v>
      </c>
      <c r="D11" s="104">
        <v>51.11</v>
      </c>
      <c r="E11" s="94">
        <f t="shared" si="0"/>
        <v>550.14292899999998</v>
      </c>
      <c r="F11" s="208">
        <v>0</v>
      </c>
      <c r="G11" s="208">
        <v>0</v>
      </c>
      <c r="H11" s="212">
        <v>5</v>
      </c>
      <c r="I11" s="208">
        <v>0</v>
      </c>
      <c r="J11" s="208">
        <v>0</v>
      </c>
      <c r="K11" s="213">
        <v>8</v>
      </c>
      <c r="L11" s="103">
        <v>13</v>
      </c>
      <c r="M11" s="107">
        <f>MAXA(Table10[[#This Row],[High Trees]:[Other Ground Flora]])</f>
        <v>8</v>
      </c>
      <c r="N11" t="s">
        <v>5</v>
      </c>
    </row>
    <row r="12" spans="1:14" ht="30" customHeight="1" thickBot="1" x14ac:dyDescent="0.3">
      <c r="A12" s="11" t="s">
        <v>40</v>
      </c>
      <c r="B12" s="11" t="s">
        <v>37</v>
      </c>
      <c r="C12" s="11">
        <v>31</v>
      </c>
      <c r="D12" s="104">
        <v>93.91</v>
      </c>
      <c r="E12" s="94">
        <f t="shared" si="0"/>
        <v>1010.8378489999999</v>
      </c>
      <c r="F12" s="208">
        <v>0</v>
      </c>
      <c r="G12" s="208">
        <v>0</v>
      </c>
      <c r="H12" s="212">
        <v>8</v>
      </c>
      <c r="I12" s="208">
        <v>0</v>
      </c>
      <c r="J12" s="212">
        <v>15</v>
      </c>
      <c r="K12" s="213">
        <v>15</v>
      </c>
      <c r="L12" s="68">
        <v>38</v>
      </c>
      <c r="M12" s="107">
        <f>MAXA(Table10[[#This Row],[High Trees]:[Other Ground Flora]])</f>
        <v>15</v>
      </c>
      <c r="N12" t="s">
        <v>143</v>
      </c>
    </row>
    <row r="13" spans="1:14" ht="30" customHeight="1" thickBot="1" x14ac:dyDescent="0.3">
      <c r="A13" s="11" t="s">
        <v>87</v>
      </c>
      <c r="B13" s="11" t="s">
        <v>128</v>
      </c>
      <c r="C13" s="11">
        <v>34</v>
      </c>
      <c r="D13" s="17">
        <v>74.599999999999994</v>
      </c>
      <c r="E13" s="94">
        <f t="shared" si="0"/>
        <v>802.98693999999989</v>
      </c>
      <c r="F13" s="208">
        <v>0</v>
      </c>
      <c r="G13" s="208">
        <v>0</v>
      </c>
      <c r="H13" s="212">
        <v>1</v>
      </c>
      <c r="I13" s="208">
        <v>0</v>
      </c>
      <c r="J13" s="208">
        <v>0</v>
      </c>
      <c r="K13" s="213">
        <v>10</v>
      </c>
      <c r="L13" s="103">
        <v>11</v>
      </c>
      <c r="M13" s="107">
        <f>MAXA(Table10[[#This Row],[High Trees]:[Other Ground Flora]])</f>
        <v>10</v>
      </c>
      <c r="N13" t="s">
        <v>5</v>
      </c>
    </row>
    <row r="14" spans="1:14" ht="30" customHeight="1" thickBot="1" x14ac:dyDescent="0.3">
      <c r="A14" s="11" t="s">
        <v>87</v>
      </c>
      <c r="B14" s="11" t="s">
        <v>68</v>
      </c>
      <c r="C14" s="11">
        <v>17</v>
      </c>
      <c r="D14" s="104">
        <v>70.209999999999994</v>
      </c>
      <c r="E14" s="94">
        <f t="shared" si="0"/>
        <v>755.73341899999991</v>
      </c>
      <c r="F14" s="212">
        <v>1</v>
      </c>
      <c r="G14" s="208">
        <v>0</v>
      </c>
      <c r="H14" s="212">
        <v>12</v>
      </c>
      <c r="I14" s="208">
        <v>0</v>
      </c>
      <c r="J14" s="208">
        <v>0</v>
      </c>
      <c r="K14" s="213">
        <v>16</v>
      </c>
      <c r="L14" s="68">
        <v>29</v>
      </c>
      <c r="M14" s="107">
        <f>MAXA(Table10[[#This Row],[High Trees]:[Other Ground Flora]])</f>
        <v>16</v>
      </c>
      <c r="N14" t="s">
        <v>5</v>
      </c>
    </row>
    <row r="15" spans="1:14" ht="30" customHeight="1" thickBot="1" x14ac:dyDescent="0.3">
      <c r="A15" s="11" t="s">
        <v>87</v>
      </c>
      <c r="B15" s="11" t="s">
        <v>126</v>
      </c>
      <c r="C15" s="11">
        <v>32</v>
      </c>
      <c r="D15" s="17">
        <v>115.11</v>
      </c>
      <c r="E15" s="94">
        <f t="shared" si="0"/>
        <v>1239.0325289999998</v>
      </c>
      <c r="F15" s="212">
        <v>1</v>
      </c>
      <c r="G15" s="208">
        <v>0</v>
      </c>
      <c r="H15" s="212">
        <v>3</v>
      </c>
      <c r="I15" s="208">
        <v>0</v>
      </c>
      <c r="J15" s="208">
        <v>0</v>
      </c>
      <c r="K15" s="210">
        <v>0</v>
      </c>
      <c r="L15" s="103">
        <v>4</v>
      </c>
      <c r="M15" s="107">
        <f>MAXA(Table10[[#This Row],[High Trees]:[Other Ground Flora]])</f>
        <v>3</v>
      </c>
      <c r="N15" t="s">
        <v>3</v>
      </c>
    </row>
    <row r="16" spans="1:14" ht="30" customHeight="1" thickBot="1" x14ac:dyDescent="0.3">
      <c r="A16" s="11" t="s">
        <v>87</v>
      </c>
      <c r="B16" s="11" t="s">
        <v>26</v>
      </c>
      <c r="C16" s="11">
        <v>1</v>
      </c>
      <c r="D16" s="104">
        <v>103.93</v>
      </c>
      <c r="E16" s="94">
        <f t="shared" si="0"/>
        <v>1118.692127</v>
      </c>
      <c r="F16" s="208">
        <v>0</v>
      </c>
      <c r="G16" s="212">
        <v>1</v>
      </c>
      <c r="H16" s="212">
        <v>7</v>
      </c>
      <c r="I16" s="208">
        <v>0</v>
      </c>
      <c r="J16" s="208">
        <v>0</v>
      </c>
      <c r="K16" s="210">
        <v>0</v>
      </c>
      <c r="L16" s="68">
        <v>8</v>
      </c>
      <c r="M16" s="107">
        <f>MAXA(Table10[[#This Row],[High Trees]:[Other Ground Flora]])</f>
        <v>7</v>
      </c>
      <c r="N16" t="s">
        <v>3</v>
      </c>
    </row>
    <row r="17" spans="1:14" ht="30" customHeight="1" thickBot="1" x14ac:dyDescent="0.3">
      <c r="A17" s="11" t="s">
        <v>87</v>
      </c>
      <c r="B17" s="11" t="s">
        <v>53</v>
      </c>
      <c r="C17" s="11">
        <v>8</v>
      </c>
      <c r="D17" s="17">
        <v>162.38999999999999</v>
      </c>
      <c r="E17" s="94">
        <f t="shared" si="0"/>
        <v>1747.9497209999997</v>
      </c>
      <c r="F17" s="212">
        <v>2</v>
      </c>
      <c r="G17" s="208">
        <v>0</v>
      </c>
      <c r="H17" s="212">
        <v>11</v>
      </c>
      <c r="I17" s="208">
        <v>0</v>
      </c>
      <c r="J17" s="208">
        <v>0</v>
      </c>
      <c r="K17" s="210">
        <v>0</v>
      </c>
      <c r="L17" s="68">
        <v>13</v>
      </c>
      <c r="M17" s="107">
        <f>MAXA(Table10[[#This Row],[High Trees]:[Other Ground Flora]])</f>
        <v>11</v>
      </c>
      <c r="N17" t="s">
        <v>3</v>
      </c>
    </row>
    <row r="18" spans="1:14" ht="30" customHeight="1" thickBot="1" x14ac:dyDescent="0.3">
      <c r="A18" s="11" t="s">
        <v>85</v>
      </c>
      <c r="B18" s="11" t="s">
        <v>116</v>
      </c>
      <c r="C18" s="11">
        <v>7</v>
      </c>
      <c r="D18" s="11">
        <v>7</v>
      </c>
      <c r="E18" s="94">
        <f t="shared" si="0"/>
        <v>75.34729999999999</v>
      </c>
      <c r="F18" s="208">
        <v>0</v>
      </c>
      <c r="G18" s="208">
        <v>0</v>
      </c>
      <c r="H18" s="212">
        <v>1</v>
      </c>
      <c r="I18" s="208">
        <v>0</v>
      </c>
      <c r="J18" s="208">
        <v>0</v>
      </c>
      <c r="K18" s="213">
        <v>4</v>
      </c>
      <c r="L18" s="68">
        <v>5</v>
      </c>
      <c r="M18" s="107">
        <f>MAXA(Table10[[#This Row],[High Trees]:[Other Ground Flora]])</f>
        <v>4</v>
      </c>
      <c r="N18" t="s">
        <v>5</v>
      </c>
    </row>
    <row r="19" spans="1:14" ht="30" customHeight="1" thickBot="1" x14ac:dyDescent="0.3">
      <c r="A19" s="11" t="s">
        <v>85</v>
      </c>
      <c r="B19" s="11" t="s">
        <v>63</v>
      </c>
      <c r="C19" s="11">
        <v>21</v>
      </c>
      <c r="D19" s="104">
        <v>25</v>
      </c>
      <c r="E19" s="94">
        <f t="shared" si="0"/>
        <v>269.09749999999997</v>
      </c>
      <c r="F19" s="208">
        <v>0</v>
      </c>
      <c r="G19" s="208">
        <v>0</v>
      </c>
      <c r="H19" s="212">
        <v>10</v>
      </c>
      <c r="I19" s="208">
        <v>0</v>
      </c>
      <c r="J19" s="208">
        <v>0</v>
      </c>
      <c r="K19" s="213">
        <v>6</v>
      </c>
      <c r="L19" s="68">
        <v>16</v>
      </c>
      <c r="M19" s="107">
        <f>MAXA(Table10[[#This Row],[High Trees]:[Other Ground Flora]])</f>
        <v>10</v>
      </c>
      <c r="N19" t="s">
        <v>3</v>
      </c>
    </row>
    <row r="20" spans="1:14" ht="30" customHeight="1" thickBot="1" x14ac:dyDescent="0.3">
      <c r="A20" s="11" t="s">
        <v>85</v>
      </c>
      <c r="B20" s="11" t="s">
        <v>48</v>
      </c>
      <c r="C20" s="11">
        <v>29</v>
      </c>
      <c r="D20" s="104">
        <v>31.76</v>
      </c>
      <c r="E20" s="94">
        <f t="shared" si="0"/>
        <v>341.86146400000001</v>
      </c>
      <c r="F20" s="208">
        <v>0</v>
      </c>
      <c r="G20" s="212">
        <v>1</v>
      </c>
      <c r="H20" s="212">
        <v>1</v>
      </c>
      <c r="I20" s="208">
        <v>0</v>
      </c>
      <c r="J20" s="212">
        <v>10</v>
      </c>
      <c r="K20" s="213">
        <v>11</v>
      </c>
      <c r="L20" s="68">
        <v>23</v>
      </c>
      <c r="M20" s="107">
        <f>MAXA(Table10[[#This Row],[High Trees]:[Other Ground Flora]])</f>
        <v>11</v>
      </c>
      <c r="N20" t="s">
        <v>5</v>
      </c>
    </row>
    <row r="21" spans="1:14" ht="30" customHeight="1" thickBot="1" x14ac:dyDescent="0.3">
      <c r="A21" s="11" t="s">
        <v>85</v>
      </c>
      <c r="B21" s="11" t="s">
        <v>66</v>
      </c>
      <c r="C21" s="11">
        <v>16</v>
      </c>
      <c r="D21" s="17">
        <v>17.52</v>
      </c>
      <c r="E21" s="94">
        <f t="shared" si="0"/>
        <v>188.583528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13">
        <v>12</v>
      </c>
      <c r="L21" s="68">
        <v>12</v>
      </c>
      <c r="M21" s="107">
        <f>MAXA(Table10[[#This Row],[High Trees]:[Other Ground Flora]])</f>
        <v>12</v>
      </c>
      <c r="N21" t="s">
        <v>5</v>
      </c>
    </row>
    <row r="22" spans="1:14" ht="30" customHeight="1" thickBot="1" x14ac:dyDescent="0.3">
      <c r="A22" s="11" t="s">
        <v>85</v>
      </c>
      <c r="B22" s="11" t="s">
        <v>64</v>
      </c>
      <c r="C22" s="11">
        <v>20</v>
      </c>
      <c r="D22" s="17">
        <v>100.94</v>
      </c>
      <c r="E22" s="94">
        <f t="shared" si="0"/>
        <v>1086.5080659999999</v>
      </c>
      <c r="F22" s="212">
        <v>2</v>
      </c>
      <c r="G22" s="208">
        <v>0</v>
      </c>
      <c r="H22" s="212">
        <v>14</v>
      </c>
      <c r="I22" s="208">
        <v>0</v>
      </c>
      <c r="J22" s="212">
        <v>11</v>
      </c>
      <c r="K22" s="213">
        <v>14</v>
      </c>
      <c r="L22" s="68">
        <v>41</v>
      </c>
      <c r="M22" s="107">
        <f>MAXA(Table10[[#This Row],[High Trees]:[Other Ground Flora]])</f>
        <v>14</v>
      </c>
      <c r="N22" t="s">
        <v>3</v>
      </c>
    </row>
    <row r="23" spans="1:14" ht="30" customHeight="1" thickBot="1" x14ac:dyDescent="0.3">
      <c r="A23" s="11" t="s">
        <v>85</v>
      </c>
      <c r="B23" s="11" t="s">
        <v>118</v>
      </c>
      <c r="C23" s="11">
        <v>14</v>
      </c>
      <c r="D23" s="17">
        <v>25.27</v>
      </c>
      <c r="E23" s="94">
        <f t="shared" si="0"/>
        <v>272.00375299999996</v>
      </c>
      <c r="F23" s="208">
        <v>0</v>
      </c>
      <c r="G23" s="208">
        <v>0</v>
      </c>
      <c r="H23" s="208">
        <v>0</v>
      </c>
      <c r="I23" s="208">
        <v>0</v>
      </c>
      <c r="J23" s="208">
        <v>0</v>
      </c>
      <c r="K23" s="212">
        <v>14</v>
      </c>
      <c r="L23" s="103">
        <v>14</v>
      </c>
      <c r="M23" s="107">
        <f>MAXA(Table10[[#This Row],[High Trees]:[Other Ground Flora]])</f>
        <v>14</v>
      </c>
      <c r="N23" t="s">
        <v>5</v>
      </c>
    </row>
    <row r="24" spans="1:14" ht="30" customHeight="1" thickBot="1" x14ac:dyDescent="0.3">
      <c r="A24" s="11" t="s">
        <v>85</v>
      </c>
      <c r="B24" s="11" t="s">
        <v>67</v>
      </c>
      <c r="C24" s="11">
        <v>18</v>
      </c>
      <c r="D24" s="17">
        <v>5.92</v>
      </c>
      <c r="E24" s="94">
        <f t="shared" si="0"/>
        <v>63.722287999999999</v>
      </c>
      <c r="F24" s="208">
        <v>0</v>
      </c>
      <c r="G24" s="208">
        <v>0</v>
      </c>
      <c r="H24" s="212">
        <v>2</v>
      </c>
      <c r="I24" s="208">
        <v>0</v>
      </c>
      <c r="J24" s="208">
        <v>0</v>
      </c>
      <c r="K24" s="210">
        <v>0</v>
      </c>
      <c r="L24" s="68">
        <v>2</v>
      </c>
      <c r="M24" s="107">
        <f>MAXA(Table10[[#This Row],[High Trees]:[Other Ground Flora]])</f>
        <v>2</v>
      </c>
      <c r="N24" t="s">
        <v>3</v>
      </c>
    </row>
    <row r="25" spans="1:14" ht="30" customHeight="1" thickBot="1" x14ac:dyDescent="0.3">
      <c r="A25" s="11" t="s">
        <v>85</v>
      </c>
      <c r="B25" s="11" t="s">
        <v>65</v>
      </c>
      <c r="C25" s="11">
        <v>19</v>
      </c>
      <c r="D25" s="104">
        <v>53.72</v>
      </c>
      <c r="E25" s="94">
        <f t="shared" si="0"/>
        <v>578.23670800000002</v>
      </c>
      <c r="F25" s="208">
        <v>0</v>
      </c>
      <c r="G25" s="208">
        <v>0</v>
      </c>
      <c r="H25" s="212">
        <v>7</v>
      </c>
      <c r="I25" s="208">
        <v>0</v>
      </c>
      <c r="J25" s="208">
        <v>0</v>
      </c>
      <c r="K25" s="210">
        <v>0</v>
      </c>
      <c r="L25" s="68">
        <v>7</v>
      </c>
      <c r="M25" s="107">
        <f>MAXA(Table10[[#This Row],[High Trees]:[Other Ground Flora]])</f>
        <v>7</v>
      </c>
      <c r="N25" t="s">
        <v>3</v>
      </c>
    </row>
    <row r="26" spans="1:14" ht="30" customHeight="1" thickBot="1" x14ac:dyDescent="0.3">
      <c r="A26" s="11" t="s">
        <v>91</v>
      </c>
      <c r="B26" s="11" t="s">
        <v>123</v>
      </c>
      <c r="C26" s="11">
        <v>35</v>
      </c>
      <c r="D26" s="104">
        <v>1663.82</v>
      </c>
      <c r="E26" s="94">
        <f t="shared" si="0"/>
        <v>17909.192098</v>
      </c>
      <c r="F26" s="212">
        <v>5</v>
      </c>
      <c r="G26" s="208">
        <v>0</v>
      </c>
      <c r="H26" s="208">
        <v>0</v>
      </c>
      <c r="I26" s="208">
        <v>0</v>
      </c>
      <c r="J26" s="212">
        <v>7</v>
      </c>
      <c r="K26" s="213">
        <v>6</v>
      </c>
      <c r="L26" s="103">
        <v>18</v>
      </c>
      <c r="M26" s="107">
        <f>MAXA(Table10[[#This Row],[High Trees]:[Other Ground Flora]])</f>
        <v>7</v>
      </c>
      <c r="N26" t="s">
        <v>41</v>
      </c>
    </row>
    <row r="27" spans="1:14" ht="30" customHeight="1" thickBot="1" x14ac:dyDescent="0.3">
      <c r="A27" s="11" t="s">
        <v>91</v>
      </c>
      <c r="B27" s="11" t="s">
        <v>35</v>
      </c>
      <c r="C27" s="11">
        <v>6</v>
      </c>
      <c r="D27" s="17">
        <v>852.11</v>
      </c>
      <c r="E27" s="94">
        <f t="shared" si="0"/>
        <v>9172.0268290000004</v>
      </c>
      <c r="F27" s="212">
        <v>1</v>
      </c>
      <c r="G27" s="212">
        <v>1</v>
      </c>
      <c r="H27" s="212">
        <v>8</v>
      </c>
      <c r="I27" s="208">
        <v>0</v>
      </c>
      <c r="J27" s="212">
        <v>12</v>
      </c>
      <c r="K27" s="213">
        <v>9</v>
      </c>
      <c r="L27" s="103">
        <v>31</v>
      </c>
      <c r="M27" s="107">
        <f>MAXA(Table10[[#This Row],[High Trees]:[Other Ground Flora]])</f>
        <v>12</v>
      </c>
      <c r="N27" t="s">
        <v>141</v>
      </c>
    </row>
    <row r="28" spans="1:14" ht="30" customHeight="1" thickBot="1" x14ac:dyDescent="0.3">
      <c r="A28" s="11" t="s">
        <v>86</v>
      </c>
      <c r="B28" s="11" t="s">
        <v>27</v>
      </c>
      <c r="C28" s="11">
        <v>3</v>
      </c>
      <c r="D28" s="104">
        <v>1235.96</v>
      </c>
      <c r="E28" s="94">
        <f t="shared" si="0"/>
        <v>13303.749844</v>
      </c>
      <c r="F28" s="208">
        <v>0</v>
      </c>
      <c r="G28" s="208">
        <v>0</v>
      </c>
      <c r="H28" s="212">
        <v>17</v>
      </c>
      <c r="I28" s="208">
        <v>0</v>
      </c>
      <c r="J28" s="212">
        <v>20</v>
      </c>
      <c r="K28" s="213">
        <v>6</v>
      </c>
      <c r="L28" s="68">
        <v>43</v>
      </c>
      <c r="M28" s="107">
        <f>MAXA(Table10[[#This Row],[High Trees]:[Other Ground Flora]])</f>
        <v>20</v>
      </c>
      <c r="N28" t="s">
        <v>141</v>
      </c>
    </row>
    <row r="29" spans="1:14" ht="30" customHeight="1" thickBot="1" x14ac:dyDescent="0.3">
      <c r="A29" s="11" t="s">
        <v>86</v>
      </c>
      <c r="B29" s="11" t="s">
        <v>32</v>
      </c>
      <c r="C29" s="11">
        <v>5</v>
      </c>
      <c r="D29" s="104">
        <v>896.24</v>
      </c>
      <c r="E29" s="94">
        <f t="shared" si="0"/>
        <v>9647.0377360000002</v>
      </c>
      <c r="F29" s="212">
        <v>2</v>
      </c>
      <c r="G29" s="212">
        <v>1</v>
      </c>
      <c r="H29" s="212">
        <v>7</v>
      </c>
      <c r="I29" s="208">
        <v>0</v>
      </c>
      <c r="J29" s="212">
        <v>16</v>
      </c>
      <c r="K29" s="213">
        <v>9</v>
      </c>
      <c r="L29" s="68">
        <v>35</v>
      </c>
      <c r="M29" s="107">
        <f>MAXA(Table10[[#This Row],[High Trees]:[Other Ground Flora]])</f>
        <v>16</v>
      </c>
      <c r="N29" t="s">
        <v>141</v>
      </c>
    </row>
    <row r="30" spans="1:14" ht="30" customHeight="1" thickBot="1" x14ac:dyDescent="0.3">
      <c r="A30" s="14" t="s">
        <v>86</v>
      </c>
      <c r="B30" s="14" t="s">
        <v>49</v>
      </c>
      <c r="C30" s="14">
        <v>23</v>
      </c>
      <c r="D30" s="109">
        <v>755.88</v>
      </c>
      <c r="E30" s="95">
        <f t="shared" si="0"/>
        <v>8136.2167319999999</v>
      </c>
      <c r="F30" s="214">
        <v>4</v>
      </c>
      <c r="G30" s="208">
        <v>0</v>
      </c>
      <c r="H30" s="214">
        <v>17</v>
      </c>
      <c r="I30" s="208">
        <v>0</v>
      </c>
      <c r="J30" s="212">
        <v>17</v>
      </c>
      <c r="K30" s="213">
        <v>11</v>
      </c>
      <c r="L30" s="28">
        <v>49</v>
      </c>
      <c r="M30" s="107">
        <f>MAXA(Table10[[#This Row],[High Trees]:[Other Ground Flora]])</f>
        <v>17</v>
      </c>
      <c r="N30" t="s">
        <v>41</v>
      </c>
    </row>
    <row r="31" spans="1:14" ht="30" customHeight="1" thickBot="1" x14ac:dyDescent="0.3">
      <c r="A31" s="16" t="s">
        <v>86</v>
      </c>
      <c r="B31" s="16" t="s">
        <v>46</v>
      </c>
      <c r="C31" s="16">
        <v>27</v>
      </c>
      <c r="D31" s="105">
        <v>538.94000000000005</v>
      </c>
      <c r="E31" s="96">
        <f t="shared" si="0"/>
        <v>5801.0962660000005</v>
      </c>
      <c r="F31" s="215">
        <v>2</v>
      </c>
      <c r="G31" s="212">
        <v>5</v>
      </c>
      <c r="H31" s="209">
        <v>0</v>
      </c>
      <c r="I31" s="208">
        <v>0</v>
      </c>
      <c r="J31" s="212">
        <v>11</v>
      </c>
      <c r="K31" s="213">
        <v>15</v>
      </c>
      <c r="L31" s="30">
        <v>33</v>
      </c>
      <c r="M31" s="107">
        <f>MAXA(Table10[[#This Row],[High Trees]:[Other Ground Flora]])</f>
        <v>15</v>
      </c>
      <c r="N31" t="s">
        <v>5</v>
      </c>
    </row>
    <row r="32" spans="1:14" ht="30" customHeight="1" thickBot="1" x14ac:dyDescent="0.3">
      <c r="A32" s="16" t="s">
        <v>86</v>
      </c>
      <c r="B32" s="16" t="s">
        <v>22</v>
      </c>
      <c r="C32" s="16">
        <v>28</v>
      </c>
      <c r="D32" s="22">
        <v>1303.0999999999999</v>
      </c>
      <c r="E32" s="96">
        <f t="shared" si="0"/>
        <v>14026.438089999998</v>
      </c>
      <c r="F32" s="215">
        <v>1</v>
      </c>
      <c r="G32" s="212">
        <v>2</v>
      </c>
      <c r="H32" s="215">
        <v>16</v>
      </c>
      <c r="I32" s="208">
        <v>0</v>
      </c>
      <c r="J32" s="212">
        <v>17</v>
      </c>
      <c r="K32" s="213">
        <v>16</v>
      </c>
      <c r="L32" s="30">
        <v>52</v>
      </c>
      <c r="M32" s="107">
        <f>MAXA(Table10[[#This Row],[High Trees]:[Other Ground Flora]])</f>
        <v>17</v>
      </c>
      <c r="N32" t="s">
        <v>41</v>
      </c>
    </row>
    <row r="33" spans="1:14" ht="30" customHeight="1" thickBot="1" x14ac:dyDescent="0.3">
      <c r="A33" s="16" t="s">
        <v>86</v>
      </c>
      <c r="B33" s="16" t="s">
        <v>117</v>
      </c>
      <c r="C33" s="16">
        <v>12</v>
      </c>
      <c r="D33" s="22">
        <v>1074.77</v>
      </c>
      <c r="E33" s="96">
        <f t="shared" si="0"/>
        <v>11568.716802999999</v>
      </c>
      <c r="F33" s="215">
        <v>1</v>
      </c>
      <c r="G33" s="208">
        <v>0</v>
      </c>
      <c r="H33" s="215">
        <v>4</v>
      </c>
      <c r="I33" s="208">
        <v>0</v>
      </c>
      <c r="J33" s="212">
        <v>9</v>
      </c>
      <c r="K33" s="210">
        <v>0</v>
      </c>
      <c r="L33" s="75">
        <v>14</v>
      </c>
      <c r="M33" s="107">
        <f>MAXA(Table10[[#This Row],[High Trees]:[Other Ground Flora]])</f>
        <v>9</v>
      </c>
      <c r="N33" t="s">
        <v>41</v>
      </c>
    </row>
    <row r="34" spans="1:14" ht="30" customHeight="1" thickBot="1" x14ac:dyDescent="0.3">
      <c r="A34" s="16" t="s">
        <v>86</v>
      </c>
      <c r="B34" s="16" t="s">
        <v>47</v>
      </c>
      <c r="C34" s="16">
        <v>26</v>
      </c>
      <c r="D34" s="22">
        <v>534.17999999999995</v>
      </c>
      <c r="E34" s="96">
        <f t="shared" si="0"/>
        <v>5749.8601019999996</v>
      </c>
      <c r="F34" s="209">
        <v>0</v>
      </c>
      <c r="G34" s="212">
        <v>5</v>
      </c>
      <c r="H34" s="215">
        <v>1</v>
      </c>
      <c r="I34" s="208">
        <v>0</v>
      </c>
      <c r="J34" s="212">
        <v>10</v>
      </c>
      <c r="K34" s="210">
        <v>0</v>
      </c>
      <c r="L34" s="30">
        <v>16</v>
      </c>
      <c r="M34" s="107">
        <f>MAXA(Table10[[#This Row],[High Trees]:[Other Ground Flora]])</f>
        <v>10</v>
      </c>
      <c r="N34" t="s">
        <v>41</v>
      </c>
    </row>
    <row r="35" spans="1:14" ht="30" customHeight="1" thickBot="1" x14ac:dyDescent="0.3">
      <c r="A35" s="16" t="s">
        <v>86</v>
      </c>
      <c r="B35" s="16" t="s">
        <v>59</v>
      </c>
      <c r="C35" s="16">
        <v>11</v>
      </c>
      <c r="D35" s="105">
        <v>136.83000000000001</v>
      </c>
      <c r="E35" s="96">
        <f t="shared" si="0"/>
        <v>1472.824437</v>
      </c>
      <c r="F35" s="209">
        <v>0</v>
      </c>
      <c r="G35" s="208">
        <v>0</v>
      </c>
      <c r="H35" s="209">
        <v>0</v>
      </c>
      <c r="I35" s="208">
        <v>0</v>
      </c>
      <c r="J35" s="212">
        <v>10</v>
      </c>
      <c r="K35" s="210">
        <v>0</v>
      </c>
      <c r="L35" s="30">
        <v>10</v>
      </c>
      <c r="M35" s="107">
        <f>MAXA(Table10[[#This Row],[High Trees]:[Other Ground Flora]])</f>
        <v>10</v>
      </c>
      <c r="N35" t="s">
        <v>41</v>
      </c>
    </row>
    <row r="36" spans="1:14" ht="30" customHeight="1" thickBot="1" x14ac:dyDescent="0.3">
      <c r="A36" s="16" t="s">
        <v>86</v>
      </c>
      <c r="B36" s="16" t="s">
        <v>119</v>
      </c>
      <c r="C36" s="16">
        <v>15</v>
      </c>
      <c r="D36" s="105">
        <v>46.84</v>
      </c>
      <c r="E36" s="96">
        <f t="shared" si="0"/>
        <v>504.18107600000002</v>
      </c>
      <c r="F36" s="209">
        <v>0</v>
      </c>
      <c r="G36" s="208">
        <v>0</v>
      </c>
      <c r="H36" s="209">
        <v>0</v>
      </c>
      <c r="I36" s="208">
        <v>0</v>
      </c>
      <c r="J36" s="212">
        <v>11</v>
      </c>
      <c r="K36" s="210">
        <v>0</v>
      </c>
      <c r="L36" s="57">
        <v>11</v>
      </c>
      <c r="M36" s="107">
        <f>MAXA(Table10[[#This Row],[High Trees]:[Other Ground Flora]])</f>
        <v>11</v>
      </c>
      <c r="N36" t="s">
        <v>41</v>
      </c>
    </row>
    <row r="37" spans="1:14" ht="30" customHeight="1" thickBot="1" x14ac:dyDescent="0.3">
      <c r="A37" s="16" t="s">
        <v>86</v>
      </c>
      <c r="B37" s="16" t="s">
        <v>125</v>
      </c>
      <c r="C37" s="16">
        <v>36</v>
      </c>
      <c r="D37" s="22">
        <v>179.87</v>
      </c>
      <c r="E37" s="96">
        <f t="shared" si="0"/>
        <v>1936.102693</v>
      </c>
      <c r="F37" s="215">
        <v>2</v>
      </c>
      <c r="G37" s="208">
        <v>0</v>
      </c>
      <c r="H37" s="209">
        <v>0</v>
      </c>
      <c r="I37" s="208">
        <v>0</v>
      </c>
      <c r="J37" s="212">
        <v>11</v>
      </c>
      <c r="K37" s="210">
        <v>0</v>
      </c>
      <c r="L37" s="57">
        <v>13</v>
      </c>
      <c r="M37" s="107">
        <f>MAXA(Table10[[#This Row],[High Trees]:[Other Ground Flora]])</f>
        <v>11</v>
      </c>
      <c r="N37" t="s">
        <v>41</v>
      </c>
    </row>
    <row r="38" spans="1:14" ht="30" customHeight="1" thickBot="1" x14ac:dyDescent="0.3">
      <c r="A38" s="16" t="s">
        <v>86</v>
      </c>
      <c r="B38" s="16" t="s">
        <v>57</v>
      </c>
      <c r="C38" s="16">
        <v>10</v>
      </c>
      <c r="D38" s="22">
        <v>476.33</v>
      </c>
      <c r="E38" s="96">
        <f t="shared" si="0"/>
        <v>5127.1684869999999</v>
      </c>
      <c r="F38" s="215">
        <v>1</v>
      </c>
      <c r="G38" s="208">
        <v>0</v>
      </c>
      <c r="H38" s="215">
        <v>4</v>
      </c>
      <c r="I38" s="208">
        <v>0</v>
      </c>
      <c r="J38" s="212">
        <v>18</v>
      </c>
      <c r="K38" s="210">
        <v>0</v>
      </c>
      <c r="L38" s="30">
        <v>23</v>
      </c>
      <c r="M38" s="107">
        <f>MAXA(Table10[[#This Row],[High Trees]:[Other Ground Flora]])</f>
        <v>18</v>
      </c>
      <c r="N38" t="s">
        <v>41</v>
      </c>
    </row>
    <row r="39" spans="1:14" ht="30" customHeight="1" thickBot="1" x14ac:dyDescent="0.3">
      <c r="A39" s="16" t="s">
        <v>89</v>
      </c>
      <c r="B39" s="16" t="s">
        <v>124</v>
      </c>
      <c r="C39" s="16">
        <v>37</v>
      </c>
      <c r="D39" s="105">
        <v>4618.1499999999996</v>
      </c>
      <c r="E39" s="96">
        <f t="shared" si="0"/>
        <v>49709.304784999993</v>
      </c>
      <c r="F39" s="215">
        <v>4</v>
      </c>
      <c r="G39" s="212">
        <v>2</v>
      </c>
      <c r="H39" s="215">
        <v>5</v>
      </c>
      <c r="I39" s="212">
        <v>5</v>
      </c>
      <c r="J39" s="212">
        <v>14</v>
      </c>
      <c r="K39" s="213">
        <v>9</v>
      </c>
      <c r="L39" s="57">
        <v>39</v>
      </c>
      <c r="M39" s="107">
        <f>MAXA(Table10[[#This Row],[High Trees]:[Other Ground Flora]])</f>
        <v>14</v>
      </c>
      <c r="N39" t="s">
        <v>41</v>
      </c>
    </row>
    <row r="40" spans="1:14" ht="30" customHeight="1" thickBot="1" x14ac:dyDescent="0.3">
      <c r="A40" s="16" t="s">
        <v>89</v>
      </c>
      <c r="B40" s="16" t="s">
        <v>30</v>
      </c>
      <c r="C40" s="16">
        <v>2</v>
      </c>
      <c r="D40" s="22">
        <v>1223.17</v>
      </c>
      <c r="E40" s="96">
        <f t="shared" si="0"/>
        <v>13166.079563000001</v>
      </c>
      <c r="F40" s="215">
        <v>5</v>
      </c>
      <c r="G40" s="208">
        <v>0</v>
      </c>
      <c r="H40" s="215">
        <v>10</v>
      </c>
      <c r="I40" s="209">
        <v>0</v>
      </c>
      <c r="J40" s="212">
        <v>13</v>
      </c>
      <c r="K40" s="213">
        <v>10</v>
      </c>
      <c r="L40" s="30">
        <v>38</v>
      </c>
      <c r="M40" s="107">
        <f>MAXA(Table10[[#This Row],[High Trees]:[Other Ground Flora]])</f>
        <v>13</v>
      </c>
      <c r="N40" t="s">
        <v>141</v>
      </c>
    </row>
    <row r="41" spans="1:14" ht="30" customHeight="1" thickBot="1" x14ac:dyDescent="0.3">
      <c r="A41" s="16" t="s">
        <v>89</v>
      </c>
      <c r="B41" s="16" t="s">
        <v>43</v>
      </c>
      <c r="C41" s="16">
        <v>30</v>
      </c>
      <c r="D41" s="22">
        <v>669.73</v>
      </c>
      <c r="E41" s="96">
        <f t="shared" si="0"/>
        <v>7208.906747</v>
      </c>
      <c r="F41" s="215">
        <v>1</v>
      </c>
      <c r="G41" s="212">
        <v>3</v>
      </c>
      <c r="H41" s="215">
        <v>10</v>
      </c>
      <c r="I41" s="215">
        <v>4</v>
      </c>
      <c r="J41" s="212">
        <v>14</v>
      </c>
      <c r="K41" s="213">
        <v>30</v>
      </c>
      <c r="L41" s="30">
        <v>62</v>
      </c>
      <c r="M41" s="107">
        <f>MAXA(Table10[[#This Row],[High Trees]:[Other Ground Flora]])</f>
        <v>30</v>
      </c>
      <c r="N41" t="s">
        <v>5</v>
      </c>
    </row>
    <row r="42" spans="1:14" ht="30" customHeight="1" thickBot="1" x14ac:dyDescent="0.3">
      <c r="A42" s="16" t="s">
        <v>89</v>
      </c>
      <c r="B42" s="16" t="s">
        <v>23</v>
      </c>
      <c r="C42" s="16">
        <v>4</v>
      </c>
      <c r="D42" s="22">
        <v>1920.9</v>
      </c>
      <c r="E42" s="96">
        <f t="shared" si="0"/>
        <v>20676.375510000002</v>
      </c>
      <c r="F42" s="215">
        <v>4</v>
      </c>
      <c r="G42" s="212">
        <v>2</v>
      </c>
      <c r="H42" s="215">
        <v>24</v>
      </c>
      <c r="I42" s="209">
        <v>0</v>
      </c>
      <c r="J42" s="212">
        <v>16</v>
      </c>
      <c r="K42" s="210">
        <v>0</v>
      </c>
      <c r="L42" s="30">
        <v>46</v>
      </c>
      <c r="M42" s="107">
        <f>MAXA(Table10[[#This Row],[High Trees]:[Other Ground Flora]])</f>
        <v>24</v>
      </c>
      <c r="N42" t="s">
        <v>3</v>
      </c>
    </row>
    <row r="43" spans="1:14" ht="30" customHeight="1" x14ac:dyDescent="0.25">
      <c r="A43" s="31"/>
      <c r="B43" s="31"/>
      <c r="C43" s="31"/>
      <c r="D43" s="91">
        <f>SUM(Table10[Habitat Area Size (m²)])</f>
        <v>24164.940000000006</v>
      </c>
      <c r="E43" s="206"/>
      <c r="F43" s="65"/>
      <c r="G43" s="65"/>
      <c r="H43" s="31"/>
      <c r="I43" s="65"/>
      <c r="J43" s="65"/>
      <c r="K43" s="31"/>
      <c r="L43" s="207"/>
      <c r="M43" s="110"/>
      <c r="N43" s="111"/>
    </row>
    <row r="44" spans="1:14" ht="30" customHeight="1" x14ac:dyDescent="0.25">
      <c r="C44" t="s">
        <v>145</v>
      </c>
      <c r="D44" s="112">
        <f>Table10[[#Totals],[Habitat Area Size (m²)]]/37</f>
        <v>653.10648648648669</v>
      </c>
      <c r="K44" t="s">
        <v>144</v>
      </c>
      <c r="L44" s="112">
        <f>(SUM(Table10[(N) Num of Leaf Shapes])/37)</f>
        <v>23.702702702702702</v>
      </c>
    </row>
  </sheetData>
  <mergeCells count="1">
    <mergeCell ref="F4:K4"/>
  </mergeCells>
  <pageMargins left="0.23622047244094491" right="0.23622047244094491" top="0.39370078740157483" bottom="0.19685039370078741" header="0.11811023622047245" footer="0"/>
  <pageSetup paperSize="9" orientation="landscape" r:id="rId1"/>
  <headerFooter>
    <oddHeader>&amp;CUniversity of Salford Biodiversity Survey Data August 2014</oddHead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2"/>
  <sheetViews>
    <sheetView topLeftCell="A2" zoomScale="55" zoomScaleNormal="55" workbookViewId="0">
      <selection activeCell="C44" sqref="C44"/>
    </sheetView>
  </sheetViews>
  <sheetFormatPr defaultRowHeight="15" x14ac:dyDescent="0.25"/>
  <cols>
    <col min="2" max="2" width="22.28515625" bestFit="1" customWidth="1"/>
    <col min="3" max="3" width="14.5703125" bestFit="1" customWidth="1"/>
    <col min="4" max="4" width="11.7109375" bestFit="1" customWidth="1"/>
    <col min="5" max="5" width="24.140625" bestFit="1" customWidth="1"/>
    <col min="7" max="7" width="26.7109375" bestFit="1" customWidth="1"/>
    <col min="8" max="8" width="14.85546875" bestFit="1" customWidth="1"/>
    <col min="9" max="9" width="14.42578125" bestFit="1" customWidth="1"/>
    <col min="10" max="10" width="11.85546875" bestFit="1" customWidth="1"/>
    <col min="11" max="11" width="24.28515625" bestFit="1" customWidth="1"/>
    <col min="12" max="12" width="25.42578125" bestFit="1" customWidth="1"/>
    <col min="13" max="13" width="23" bestFit="1" customWidth="1"/>
    <col min="14" max="14" width="26.7109375" bestFit="1" customWidth="1"/>
  </cols>
  <sheetData>
    <row r="1" spans="2:14" x14ac:dyDescent="0.25">
      <c r="B1" t="s">
        <v>159</v>
      </c>
    </row>
    <row r="2" spans="2:14" x14ac:dyDescent="0.25">
      <c r="B2" t="s">
        <v>160</v>
      </c>
    </row>
    <row r="3" spans="2:14" ht="15.75" thickBot="1" x14ac:dyDescent="0.3"/>
    <row r="4" spans="2:14" ht="15.75" thickBot="1" x14ac:dyDescent="0.3">
      <c r="B4" s="123" t="s">
        <v>113</v>
      </c>
      <c r="C4" s="124" t="s">
        <v>146</v>
      </c>
      <c r="D4" s="124" t="s">
        <v>147</v>
      </c>
      <c r="E4" s="125" t="s">
        <v>148</v>
      </c>
      <c r="G4" s="108" t="s">
        <v>138</v>
      </c>
      <c r="H4" s="108" t="s">
        <v>1</v>
      </c>
      <c r="I4" s="108" t="s">
        <v>2</v>
      </c>
      <c r="J4" s="108" t="s">
        <v>3</v>
      </c>
      <c r="K4" s="108" t="s">
        <v>11</v>
      </c>
      <c r="L4" s="108" t="s">
        <v>4</v>
      </c>
      <c r="M4" s="108" t="s">
        <v>5</v>
      </c>
      <c r="N4" s="108" t="s">
        <v>135</v>
      </c>
    </row>
    <row r="5" spans="2:14" x14ac:dyDescent="0.25">
      <c r="B5" s="115" t="s">
        <v>88</v>
      </c>
      <c r="C5" s="116">
        <v>22</v>
      </c>
      <c r="D5" s="116">
        <v>63.6</v>
      </c>
      <c r="E5" s="117">
        <v>5</v>
      </c>
      <c r="G5" s="108">
        <v>1</v>
      </c>
      <c r="H5" s="108">
        <v>0</v>
      </c>
      <c r="I5" s="108">
        <v>1</v>
      </c>
      <c r="J5" s="108">
        <v>7</v>
      </c>
      <c r="K5" s="108">
        <v>0</v>
      </c>
      <c r="L5" s="108">
        <v>0</v>
      </c>
      <c r="M5" s="108">
        <v>0</v>
      </c>
      <c r="N5" s="108">
        <v>8</v>
      </c>
    </row>
    <row r="6" spans="2:14" x14ac:dyDescent="0.25">
      <c r="B6" s="118" t="s">
        <v>45</v>
      </c>
      <c r="C6" s="111">
        <v>25</v>
      </c>
      <c r="D6" s="111">
        <v>53.92</v>
      </c>
      <c r="E6" s="119">
        <v>24</v>
      </c>
      <c r="G6" s="108">
        <v>2</v>
      </c>
      <c r="H6" s="108">
        <v>5</v>
      </c>
      <c r="I6" s="108">
        <v>0</v>
      </c>
      <c r="J6" s="108">
        <v>10</v>
      </c>
      <c r="K6" s="108">
        <v>0</v>
      </c>
      <c r="L6" s="108">
        <v>13</v>
      </c>
      <c r="M6" s="108">
        <v>10</v>
      </c>
      <c r="N6" s="108">
        <v>38</v>
      </c>
    </row>
    <row r="7" spans="2:14" x14ac:dyDescent="0.25">
      <c r="B7" s="118" t="s">
        <v>45</v>
      </c>
      <c r="C7" s="111">
        <v>13</v>
      </c>
      <c r="D7" s="111">
        <v>2729.92</v>
      </c>
      <c r="E7" s="119">
        <v>29</v>
      </c>
      <c r="G7" s="108">
        <v>3</v>
      </c>
      <c r="H7" s="108">
        <v>0</v>
      </c>
      <c r="I7" s="108">
        <v>0</v>
      </c>
      <c r="J7" s="108">
        <v>17</v>
      </c>
      <c r="K7" s="108">
        <v>0</v>
      </c>
      <c r="L7" s="108">
        <v>20</v>
      </c>
      <c r="M7" s="108">
        <v>6</v>
      </c>
      <c r="N7" s="108">
        <v>43</v>
      </c>
    </row>
    <row r="8" spans="2:14" ht="15.75" thickBot="1" x14ac:dyDescent="0.3">
      <c r="B8" s="120" t="s">
        <v>45</v>
      </c>
      <c r="C8" s="121">
        <v>9</v>
      </c>
      <c r="D8" s="121">
        <v>2162.17</v>
      </c>
      <c r="E8" s="122">
        <v>32</v>
      </c>
      <c r="G8" s="108">
        <v>4</v>
      </c>
      <c r="H8" s="108">
        <v>4</v>
      </c>
      <c r="I8" s="108">
        <v>2</v>
      </c>
      <c r="J8" s="108">
        <v>24</v>
      </c>
      <c r="K8" s="108">
        <v>0</v>
      </c>
      <c r="L8" s="108">
        <v>16</v>
      </c>
      <c r="M8" s="108">
        <v>0</v>
      </c>
      <c r="N8" s="108">
        <v>46</v>
      </c>
    </row>
    <row r="9" spans="2:14" x14ac:dyDescent="0.25">
      <c r="B9" s="115" t="s">
        <v>40</v>
      </c>
      <c r="C9" s="116">
        <v>33</v>
      </c>
      <c r="D9" s="116">
        <v>51.11</v>
      </c>
      <c r="E9" s="117">
        <v>13</v>
      </c>
      <c r="G9" s="108">
        <v>5</v>
      </c>
      <c r="H9" s="108">
        <v>2</v>
      </c>
      <c r="I9" s="108">
        <v>1</v>
      </c>
      <c r="J9" s="108">
        <v>7</v>
      </c>
      <c r="K9" s="108">
        <v>0</v>
      </c>
      <c r="L9" s="108">
        <v>16</v>
      </c>
      <c r="M9" s="108">
        <v>9</v>
      </c>
      <c r="N9" s="108">
        <v>35</v>
      </c>
    </row>
    <row r="10" spans="2:14" x14ac:dyDescent="0.25">
      <c r="B10" s="118" t="s">
        <v>40</v>
      </c>
      <c r="C10" s="111">
        <v>24</v>
      </c>
      <c r="D10" s="111">
        <v>90.12</v>
      </c>
      <c r="E10" s="119">
        <v>18</v>
      </c>
      <c r="G10" s="108">
        <v>6</v>
      </c>
      <c r="H10" s="108">
        <v>1</v>
      </c>
      <c r="I10" s="108">
        <v>1</v>
      </c>
      <c r="J10" s="108">
        <v>8</v>
      </c>
      <c r="K10" s="108">
        <v>0</v>
      </c>
      <c r="L10" s="108">
        <v>12</v>
      </c>
      <c r="M10" s="108">
        <v>9</v>
      </c>
      <c r="N10" s="108">
        <v>31</v>
      </c>
    </row>
    <row r="11" spans="2:14" x14ac:dyDescent="0.25">
      <c r="B11" s="118" t="s">
        <v>40</v>
      </c>
      <c r="C11" s="111">
        <v>31</v>
      </c>
      <c r="D11" s="111">
        <v>93.91</v>
      </c>
      <c r="E11" s="119">
        <v>38</v>
      </c>
      <c r="G11" s="108">
        <v>7</v>
      </c>
      <c r="H11" s="108">
        <v>0</v>
      </c>
      <c r="I11" s="108">
        <v>0</v>
      </c>
      <c r="J11" s="108">
        <v>1</v>
      </c>
      <c r="K11" s="108">
        <v>0</v>
      </c>
      <c r="L11" s="108">
        <v>0</v>
      </c>
      <c r="M11" s="108">
        <v>4</v>
      </c>
      <c r="N11" s="108">
        <v>5</v>
      </c>
    </row>
    <row r="12" spans="2:14" x14ac:dyDescent="0.25">
      <c r="B12" s="118" t="s">
        <v>87</v>
      </c>
      <c r="C12" s="111">
        <v>32</v>
      </c>
      <c r="D12" s="111">
        <v>115.11</v>
      </c>
      <c r="E12" s="119">
        <v>4</v>
      </c>
      <c r="G12" s="108">
        <v>8</v>
      </c>
      <c r="H12" s="108">
        <v>2</v>
      </c>
      <c r="I12" s="108">
        <v>0</v>
      </c>
      <c r="J12" s="108">
        <v>11</v>
      </c>
      <c r="K12" s="108">
        <v>0</v>
      </c>
      <c r="L12" s="108">
        <v>0</v>
      </c>
      <c r="M12" s="108">
        <v>0</v>
      </c>
      <c r="N12" s="108">
        <v>13</v>
      </c>
    </row>
    <row r="13" spans="2:14" x14ac:dyDescent="0.25">
      <c r="B13" s="118" t="s">
        <v>87</v>
      </c>
      <c r="C13" s="111">
        <v>1</v>
      </c>
      <c r="D13" s="111">
        <v>103.93</v>
      </c>
      <c r="E13" s="119">
        <v>8</v>
      </c>
      <c r="G13" s="108">
        <v>9</v>
      </c>
      <c r="H13" s="108">
        <v>7</v>
      </c>
      <c r="I13" s="108">
        <v>0</v>
      </c>
      <c r="J13" s="108">
        <v>1</v>
      </c>
      <c r="K13" s="108">
        <v>12</v>
      </c>
      <c r="L13" s="108">
        <v>12</v>
      </c>
      <c r="M13" s="108">
        <v>0</v>
      </c>
      <c r="N13" s="108">
        <v>32</v>
      </c>
    </row>
    <row r="14" spans="2:14" x14ac:dyDescent="0.25">
      <c r="B14" s="118" t="s">
        <v>87</v>
      </c>
      <c r="C14" s="111">
        <v>34</v>
      </c>
      <c r="D14" s="111">
        <v>74.599999999999994</v>
      </c>
      <c r="E14" s="119">
        <v>11</v>
      </c>
      <c r="G14" s="108">
        <v>10</v>
      </c>
      <c r="H14" s="108">
        <v>1</v>
      </c>
      <c r="I14" s="108">
        <v>0</v>
      </c>
      <c r="J14" s="108">
        <v>4</v>
      </c>
      <c r="K14" s="108">
        <v>0</v>
      </c>
      <c r="L14" s="108">
        <v>18</v>
      </c>
      <c r="M14" s="108">
        <v>0</v>
      </c>
      <c r="N14" s="108">
        <v>23</v>
      </c>
    </row>
    <row r="15" spans="2:14" x14ac:dyDescent="0.25">
      <c r="B15" s="118" t="s">
        <v>87</v>
      </c>
      <c r="C15" s="111">
        <v>8</v>
      </c>
      <c r="D15" s="111">
        <v>162.38999999999999</v>
      </c>
      <c r="E15" s="119">
        <v>13</v>
      </c>
      <c r="G15" s="108">
        <v>11</v>
      </c>
      <c r="H15" s="108">
        <v>0</v>
      </c>
      <c r="I15" s="108">
        <v>0</v>
      </c>
      <c r="J15" s="108">
        <v>0</v>
      </c>
      <c r="K15" s="108">
        <v>0</v>
      </c>
      <c r="L15" s="108">
        <v>10</v>
      </c>
      <c r="M15" s="108">
        <v>0</v>
      </c>
      <c r="N15" s="108">
        <v>10</v>
      </c>
    </row>
    <row r="16" spans="2:14" ht="15.75" thickBot="1" x14ac:dyDescent="0.3">
      <c r="B16" s="120" t="s">
        <v>87</v>
      </c>
      <c r="C16" s="121">
        <v>17</v>
      </c>
      <c r="D16" s="121">
        <v>70.209999999999994</v>
      </c>
      <c r="E16" s="122">
        <v>29</v>
      </c>
      <c r="G16" s="108">
        <v>12</v>
      </c>
      <c r="H16" s="108">
        <v>1</v>
      </c>
      <c r="I16" s="108">
        <v>0</v>
      </c>
      <c r="J16" s="108">
        <v>4</v>
      </c>
      <c r="K16" s="108">
        <v>0</v>
      </c>
      <c r="L16" s="108">
        <v>9</v>
      </c>
      <c r="M16" s="108">
        <v>0</v>
      </c>
      <c r="N16" s="108">
        <v>14</v>
      </c>
    </row>
    <row r="17" spans="2:14" x14ac:dyDescent="0.25">
      <c r="B17" s="115" t="s">
        <v>85</v>
      </c>
      <c r="C17" s="116">
        <v>18</v>
      </c>
      <c r="D17" s="116">
        <v>5.92</v>
      </c>
      <c r="E17" s="117">
        <v>2</v>
      </c>
      <c r="G17" s="108">
        <v>13</v>
      </c>
      <c r="H17" s="108">
        <v>4</v>
      </c>
      <c r="I17" s="108">
        <v>0</v>
      </c>
      <c r="J17" s="108">
        <v>10</v>
      </c>
      <c r="K17" s="108">
        <v>0</v>
      </c>
      <c r="L17" s="108">
        <v>15</v>
      </c>
      <c r="M17" s="108">
        <v>0</v>
      </c>
      <c r="N17" s="108">
        <v>29</v>
      </c>
    </row>
    <row r="18" spans="2:14" x14ac:dyDescent="0.25">
      <c r="B18" s="118" t="s">
        <v>85</v>
      </c>
      <c r="C18" s="111">
        <v>7</v>
      </c>
      <c r="D18" s="111">
        <v>7</v>
      </c>
      <c r="E18" s="119">
        <v>5</v>
      </c>
      <c r="G18" s="108">
        <v>14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14</v>
      </c>
      <c r="N18" s="108">
        <v>14</v>
      </c>
    </row>
    <row r="19" spans="2:14" x14ac:dyDescent="0.25">
      <c r="B19" s="118" t="s">
        <v>85</v>
      </c>
      <c r="C19" s="111">
        <v>19</v>
      </c>
      <c r="D19" s="111">
        <v>53.72</v>
      </c>
      <c r="E19" s="119">
        <v>7</v>
      </c>
      <c r="G19" s="108">
        <v>15</v>
      </c>
      <c r="H19" s="108">
        <v>0</v>
      </c>
      <c r="I19" s="108">
        <v>0</v>
      </c>
      <c r="J19" s="108">
        <v>0</v>
      </c>
      <c r="K19" s="108">
        <v>0</v>
      </c>
      <c r="L19" s="108">
        <v>11</v>
      </c>
      <c r="M19" s="108">
        <v>0</v>
      </c>
      <c r="N19" s="108">
        <v>11</v>
      </c>
    </row>
    <row r="20" spans="2:14" x14ac:dyDescent="0.25">
      <c r="B20" s="118" t="s">
        <v>85</v>
      </c>
      <c r="C20" s="111">
        <v>16</v>
      </c>
      <c r="D20" s="111">
        <v>17.52</v>
      </c>
      <c r="E20" s="119">
        <v>12</v>
      </c>
      <c r="G20" s="108">
        <v>16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12</v>
      </c>
      <c r="N20" s="108">
        <v>12</v>
      </c>
    </row>
    <row r="21" spans="2:14" x14ac:dyDescent="0.25">
      <c r="B21" s="118" t="s">
        <v>85</v>
      </c>
      <c r="C21" s="111">
        <v>14</v>
      </c>
      <c r="D21" s="111">
        <v>25.27</v>
      </c>
      <c r="E21" s="119">
        <v>14</v>
      </c>
      <c r="G21" s="108">
        <v>17</v>
      </c>
      <c r="H21" s="108">
        <v>1</v>
      </c>
      <c r="I21" s="108">
        <v>0</v>
      </c>
      <c r="J21" s="108">
        <v>12</v>
      </c>
      <c r="K21" s="108">
        <v>0</v>
      </c>
      <c r="L21" s="108">
        <v>0</v>
      </c>
      <c r="M21" s="108">
        <v>16</v>
      </c>
      <c r="N21" s="108">
        <v>29</v>
      </c>
    </row>
    <row r="22" spans="2:14" x14ac:dyDescent="0.25">
      <c r="B22" s="118" t="s">
        <v>85</v>
      </c>
      <c r="C22" s="111">
        <v>21</v>
      </c>
      <c r="D22" s="111">
        <v>25</v>
      </c>
      <c r="E22" s="119">
        <v>16</v>
      </c>
      <c r="G22" s="108">
        <v>18</v>
      </c>
      <c r="H22" s="108">
        <v>0</v>
      </c>
      <c r="I22" s="108">
        <v>0</v>
      </c>
      <c r="J22" s="108">
        <v>2</v>
      </c>
      <c r="K22" s="108">
        <v>0</v>
      </c>
      <c r="L22" s="108">
        <v>0</v>
      </c>
      <c r="M22" s="108">
        <v>0</v>
      </c>
      <c r="N22" s="108">
        <v>2</v>
      </c>
    </row>
    <row r="23" spans="2:14" x14ac:dyDescent="0.25">
      <c r="B23" s="118" t="s">
        <v>85</v>
      </c>
      <c r="C23" s="111">
        <v>29</v>
      </c>
      <c r="D23" s="111">
        <v>31.76</v>
      </c>
      <c r="E23" s="119">
        <v>23</v>
      </c>
      <c r="G23" s="108">
        <v>19</v>
      </c>
      <c r="H23" s="108">
        <v>0</v>
      </c>
      <c r="I23" s="108">
        <v>0</v>
      </c>
      <c r="J23" s="108">
        <v>7</v>
      </c>
      <c r="K23" s="108">
        <v>0</v>
      </c>
      <c r="L23" s="108">
        <v>0</v>
      </c>
      <c r="M23" s="108">
        <v>0</v>
      </c>
      <c r="N23" s="108">
        <v>7</v>
      </c>
    </row>
    <row r="24" spans="2:14" ht="15.75" thickBot="1" x14ac:dyDescent="0.3">
      <c r="B24" s="120" t="s">
        <v>85</v>
      </c>
      <c r="C24" s="121">
        <v>20</v>
      </c>
      <c r="D24" s="121">
        <v>100.94</v>
      </c>
      <c r="E24" s="122">
        <v>41</v>
      </c>
      <c r="G24" s="108">
        <v>20</v>
      </c>
      <c r="H24" s="108">
        <v>2</v>
      </c>
      <c r="I24" s="108">
        <v>0</v>
      </c>
      <c r="J24" s="108">
        <v>14</v>
      </c>
      <c r="K24" s="108">
        <v>0</v>
      </c>
      <c r="L24" s="108">
        <v>11</v>
      </c>
      <c r="M24" s="108">
        <v>14</v>
      </c>
      <c r="N24" s="108">
        <v>41</v>
      </c>
    </row>
    <row r="25" spans="2:14" x14ac:dyDescent="0.25">
      <c r="B25" s="115" t="s">
        <v>91</v>
      </c>
      <c r="C25" s="116">
        <v>35</v>
      </c>
      <c r="D25" s="116">
        <v>1663.82</v>
      </c>
      <c r="E25" s="117">
        <v>18</v>
      </c>
      <c r="G25" s="108">
        <v>21</v>
      </c>
      <c r="H25" s="108">
        <v>0</v>
      </c>
      <c r="I25" s="108">
        <v>0</v>
      </c>
      <c r="J25" s="108">
        <v>10</v>
      </c>
      <c r="K25" s="108">
        <v>0</v>
      </c>
      <c r="L25" s="108">
        <v>0</v>
      </c>
      <c r="M25" s="108">
        <v>6</v>
      </c>
      <c r="N25" s="108">
        <v>16</v>
      </c>
    </row>
    <row r="26" spans="2:14" ht="15.75" thickBot="1" x14ac:dyDescent="0.3">
      <c r="B26" s="120" t="s">
        <v>91</v>
      </c>
      <c r="C26" s="121">
        <v>6</v>
      </c>
      <c r="D26" s="121">
        <v>852.11</v>
      </c>
      <c r="E26" s="122">
        <v>31</v>
      </c>
      <c r="G26" s="108">
        <v>22</v>
      </c>
      <c r="H26" s="108">
        <v>5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5</v>
      </c>
    </row>
    <row r="27" spans="2:14" x14ac:dyDescent="0.25">
      <c r="B27" s="115" t="s">
        <v>86</v>
      </c>
      <c r="C27" s="116">
        <v>11</v>
      </c>
      <c r="D27" s="116">
        <v>136.83000000000001</v>
      </c>
      <c r="E27" s="117">
        <v>10</v>
      </c>
      <c r="G27" s="108">
        <v>23</v>
      </c>
      <c r="H27" s="108">
        <v>4</v>
      </c>
      <c r="I27" s="108">
        <v>0</v>
      </c>
      <c r="J27" s="108">
        <v>17</v>
      </c>
      <c r="K27" s="108">
        <v>0</v>
      </c>
      <c r="L27" s="108">
        <v>17</v>
      </c>
      <c r="M27" s="108">
        <v>11</v>
      </c>
      <c r="N27" s="108">
        <v>49</v>
      </c>
    </row>
    <row r="28" spans="2:14" x14ac:dyDescent="0.25">
      <c r="B28" s="118" t="s">
        <v>86</v>
      </c>
      <c r="C28" s="111">
        <v>15</v>
      </c>
      <c r="D28" s="111">
        <v>46.84</v>
      </c>
      <c r="E28" s="119">
        <v>11</v>
      </c>
      <c r="G28" s="108">
        <v>24</v>
      </c>
      <c r="H28" s="108">
        <v>0</v>
      </c>
      <c r="I28" s="108">
        <v>0</v>
      </c>
      <c r="J28" s="108">
        <v>14</v>
      </c>
      <c r="K28" s="108">
        <v>0</v>
      </c>
      <c r="L28" s="108">
        <v>0</v>
      </c>
      <c r="M28" s="108">
        <v>4</v>
      </c>
      <c r="N28" s="108">
        <v>18</v>
      </c>
    </row>
    <row r="29" spans="2:14" x14ac:dyDescent="0.25">
      <c r="B29" s="118" t="s">
        <v>86</v>
      </c>
      <c r="C29" s="111">
        <v>36</v>
      </c>
      <c r="D29" s="111">
        <v>179.87</v>
      </c>
      <c r="E29" s="119">
        <v>13</v>
      </c>
      <c r="G29" s="108">
        <v>25</v>
      </c>
      <c r="H29" s="108">
        <v>1</v>
      </c>
      <c r="I29" s="108">
        <v>0</v>
      </c>
      <c r="J29" s="108">
        <v>0</v>
      </c>
      <c r="K29" s="108">
        <v>0</v>
      </c>
      <c r="L29" s="108">
        <v>0</v>
      </c>
      <c r="M29" s="108">
        <v>23</v>
      </c>
      <c r="N29" s="108">
        <v>24</v>
      </c>
    </row>
    <row r="30" spans="2:14" x14ac:dyDescent="0.25">
      <c r="B30" s="118" t="s">
        <v>86</v>
      </c>
      <c r="C30" s="111">
        <v>12</v>
      </c>
      <c r="D30" s="111">
        <v>1074.77</v>
      </c>
      <c r="E30" s="119">
        <v>14</v>
      </c>
      <c r="G30" s="108">
        <v>26</v>
      </c>
      <c r="H30" s="108">
        <v>0</v>
      </c>
      <c r="I30" s="108">
        <v>5</v>
      </c>
      <c r="J30" s="108">
        <v>1</v>
      </c>
      <c r="K30" s="108">
        <v>0</v>
      </c>
      <c r="L30" s="108">
        <v>10</v>
      </c>
      <c r="M30" s="108">
        <v>0</v>
      </c>
      <c r="N30" s="108">
        <v>16</v>
      </c>
    </row>
    <row r="31" spans="2:14" x14ac:dyDescent="0.25">
      <c r="B31" s="118" t="s">
        <v>86</v>
      </c>
      <c r="C31" s="111">
        <v>26</v>
      </c>
      <c r="D31" s="111">
        <v>534.17999999999995</v>
      </c>
      <c r="E31" s="119">
        <v>16</v>
      </c>
      <c r="G31" s="108">
        <v>27</v>
      </c>
      <c r="H31" s="108">
        <v>2</v>
      </c>
      <c r="I31" s="108">
        <v>5</v>
      </c>
      <c r="J31" s="108">
        <v>0</v>
      </c>
      <c r="K31" s="108">
        <v>0</v>
      </c>
      <c r="L31" s="108">
        <v>11</v>
      </c>
      <c r="M31" s="108">
        <v>15</v>
      </c>
      <c r="N31" s="108">
        <v>33</v>
      </c>
    </row>
    <row r="32" spans="2:14" x14ac:dyDescent="0.25">
      <c r="B32" s="118" t="s">
        <v>86</v>
      </c>
      <c r="C32" s="111">
        <v>10</v>
      </c>
      <c r="D32" s="111">
        <v>476.33</v>
      </c>
      <c r="E32" s="119">
        <v>23</v>
      </c>
      <c r="G32" s="108">
        <v>28</v>
      </c>
      <c r="H32" s="108">
        <v>1</v>
      </c>
      <c r="I32" s="108">
        <v>2</v>
      </c>
      <c r="J32" s="108">
        <v>16</v>
      </c>
      <c r="K32" s="108">
        <v>0</v>
      </c>
      <c r="L32" s="108">
        <v>17</v>
      </c>
      <c r="M32" s="108">
        <v>16</v>
      </c>
      <c r="N32" s="108">
        <v>52</v>
      </c>
    </row>
    <row r="33" spans="2:14" x14ac:dyDescent="0.25">
      <c r="B33" s="118" t="s">
        <v>86</v>
      </c>
      <c r="C33" s="111">
        <v>27</v>
      </c>
      <c r="D33" s="111">
        <v>538.94000000000005</v>
      </c>
      <c r="E33" s="119">
        <v>33</v>
      </c>
      <c r="G33" s="108">
        <v>29</v>
      </c>
      <c r="H33" s="108">
        <v>0</v>
      </c>
      <c r="I33" s="108">
        <v>1</v>
      </c>
      <c r="J33" s="108">
        <v>1</v>
      </c>
      <c r="K33" s="108">
        <v>0</v>
      </c>
      <c r="L33" s="108">
        <v>10</v>
      </c>
      <c r="M33" s="108">
        <v>11</v>
      </c>
      <c r="N33" s="108">
        <v>23</v>
      </c>
    </row>
    <row r="34" spans="2:14" x14ac:dyDescent="0.25">
      <c r="B34" s="118" t="s">
        <v>86</v>
      </c>
      <c r="C34" s="111">
        <v>5</v>
      </c>
      <c r="D34" s="111">
        <v>896.24</v>
      </c>
      <c r="E34" s="119">
        <v>35</v>
      </c>
      <c r="G34" s="108">
        <v>30</v>
      </c>
      <c r="H34" s="108">
        <v>1</v>
      </c>
      <c r="I34" s="108">
        <v>3</v>
      </c>
      <c r="J34" s="108">
        <v>10</v>
      </c>
      <c r="K34" s="108">
        <v>4</v>
      </c>
      <c r="L34" s="108">
        <v>14</v>
      </c>
      <c r="M34" s="108">
        <v>30</v>
      </c>
      <c r="N34" s="108">
        <v>62</v>
      </c>
    </row>
    <row r="35" spans="2:14" x14ac:dyDescent="0.25">
      <c r="B35" s="118" t="s">
        <v>86</v>
      </c>
      <c r="C35" s="111">
        <v>3</v>
      </c>
      <c r="D35" s="111">
        <v>1235.96</v>
      </c>
      <c r="E35" s="119">
        <v>43</v>
      </c>
      <c r="G35" s="108">
        <v>31</v>
      </c>
      <c r="H35" s="108">
        <v>0</v>
      </c>
      <c r="I35" s="108">
        <v>0</v>
      </c>
      <c r="J35" s="108">
        <v>8</v>
      </c>
      <c r="K35" s="108">
        <v>0</v>
      </c>
      <c r="L35" s="108">
        <v>15</v>
      </c>
      <c r="M35" s="108">
        <v>15</v>
      </c>
      <c r="N35" s="108">
        <v>38</v>
      </c>
    </row>
    <row r="36" spans="2:14" x14ac:dyDescent="0.25">
      <c r="B36" s="118" t="s">
        <v>86</v>
      </c>
      <c r="C36" s="111">
        <v>23</v>
      </c>
      <c r="D36" s="111">
        <v>755.88</v>
      </c>
      <c r="E36" s="119">
        <v>49</v>
      </c>
      <c r="G36" s="108">
        <v>32</v>
      </c>
      <c r="H36" s="108">
        <v>1</v>
      </c>
      <c r="I36" s="108">
        <v>0</v>
      </c>
      <c r="J36" s="108">
        <v>3</v>
      </c>
      <c r="K36" s="108">
        <v>0</v>
      </c>
      <c r="L36" s="108">
        <v>0</v>
      </c>
      <c r="M36" s="108">
        <v>0</v>
      </c>
      <c r="N36" s="108">
        <v>4</v>
      </c>
    </row>
    <row r="37" spans="2:14" ht="15.75" thickBot="1" x14ac:dyDescent="0.3">
      <c r="B37" s="120" t="s">
        <v>86</v>
      </c>
      <c r="C37" s="121">
        <v>28</v>
      </c>
      <c r="D37" s="121">
        <v>1303.0999999999999</v>
      </c>
      <c r="E37" s="122">
        <v>52</v>
      </c>
      <c r="G37" s="108">
        <v>33</v>
      </c>
      <c r="H37" s="108">
        <v>0</v>
      </c>
      <c r="I37" s="108">
        <v>0</v>
      </c>
      <c r="J37" s="108">
        <v>5</v>
      </c>
      <c r="K37" s="108">
        <v>0</v>
      </c>
      <c r="L37" s="108">
        <v>0</v>
      </c>
      <c r="M37" s="108">
        <v>8</v>
      </c>
      <c r="N37" s="108">
        <v>13</v>
      </c>
    </row>
    <row r="38" spans="2:14" x14ac:dyDescent="0.25">
      <c r="B38" s="115" t="s">
        <v>89</v>
      </c>
      <c r="C38" s="116">
        <v>2</v>
      </c>
      <c r="D38" s="116">
        <v>1223.17</v>
      </c>
      <c r="E38" s="117">
        <v>38</v>
      </c>
      <c r="G38" s="108">
        <v>34</v>
      </c>
      <c r="H38" s="108">
        <v>0</v>
      </c>
      <c r="I38" s="108">
        <v>0</v>
      </c>
      <c r="J38" s="108">
        <v>1</v>
      </c>
      <c r="K38" s="108">
        <v>0</v>
      </c>
      <c r="L38" s="108">
        <v>0</v>
      </c>
      <c r="M38" s="108">
        <v>10</v>
      </c>
      <c r="N38" s="108">
        <v>11</v>
      </c>
    </row>
    <row r="39" spans="2:14" x14ac:dyDescent="0.25">
      <c r="B39" s="118" t="s">
        <v>89</v>
      </c>
      <c r="C39" s="111">
        <v>37</v>
      </c>
      <c r="D39" s="111">
        <v>4618.1499999999996</v>
      </c>
      <c r="E39" s="119">
        <v>39</v>
      </c>
      <c r="G39" s="108">
        <v>35</v>
      </c>
      <c r="H39" s="108">
        <v>5</v>
      </c>
      <c r="I39" s="108">
        <v>0</v>
      </c>
      <c r="J39" s="108">
        <v>0</v>
      </c>
      <c r="K39" s="108">
        <v>0</v>
      </c>
      <c r="L39" s="108">
        <v>7</v>
      </c>
      <c r="M39" s="108">
        <v>6</v>
      </c>
      <c r="N39" s="108">
        <v>18</v>
      </c>
    </row>
    <row r="40" spans="2:14" x14ac:dyDescent="0.25">
      <c r="B40" s="118" t="s">
        <v>89</v>
      </c>
      <c r="C40" s="111">
        <v>4</v>
      </c>
      <c r="D40" s="111">
        <v>1920.9</v>
      </c>
      <c r="E40" s="119">
        <v>46</v>
      </c>
      <c r="G40" s="108">
        <v>36</v>
      </c>
      <c r="H40" s="108">
        <v>2</v>
      </c>
      <c r="I40" s="108">
        <v>0</v>
      </c>
      <c r="J40" s="108">
        <v>0</v>
      </c>
      <c r="K40" s="108">
        <v>0</v>
      </c>
      <c r="L40" s="108">
        <v>11</v>
      </c>
      <c r="M40" s="108">
        <v>0</v>
      </c>
      <c r="N40" s="108">
        <v>13</v>
      </c>
    </row>
    <row r="41" spans="2:14" ht="15.75" thickBot="1" x14ac:dyDescent="0.3">
      <c r="B41" s="120" t="s">
        <v>89</v>
      </c>
      <c r="C41" s="121">
        <v>30</v>
      </c>
      <c r="D41" s="121">
        <v>669.73</v>
      </c>
      <c r="E41" s="122">
        <v>62</v>
      </c>
      <c r="G41" s="108">
        <v>37</v>
      </c>
      <c r="H41" s="108">
        <v>4</v>
      </c>
      <c r="I41" s="108">
        <v>2</v>
      </c>
      <c r="J41" s="108">
        <v>5</v>
      </c>
      <c r="K41" s="108">
        <v>5</v>
      </c>
      <c r="L41" s="108">
        <v>14</v>
      </c>
      <c r="M41" s="108">
        <v>9</v>
      </c>
      <c r="N41" s="108">
        <v>39</v>
      </c>
    </row>
    <row r="42" spans="2:14" x14ac:dyDescent="0.25">
      <c r="D42">
        <f>SUM(Table5[Area (m²)])</f>
        <v>24164.940000000006</v>
      </c>
      <c r="G42" s="108" t="s">
        <v>157</v>
      </c>
      <c r="H42" s="108">
        <f>COUNTIF(Table7[High Trees],"&gt;0")</f>
        <v>21</v>
      </c>
      <c r="I42" s="108">
        <f>COUNTIF(Table7[Low Trees],"&gt;0")</f>
        <v>10</v>
      </c>
      <c r="J42" s="108">
        <f>COUNTIF(Table7[Bushes],"&gt;0")</f>
        <v>28</v>
      </c>
      <c r="K42" s="108">
        <f>COUNTIF(Table7[Tall Grasses &amp; Herbs ],"&gt;0")</f>
        <v>3</v>
      </c>
      <c r="L42" s="108">
        <f>COUNTIF(Table7[Short Grasses &amp; Herbs],"&gt;0")</f>
        <v>22</v>
      </c>
      <c r="M42" s="108">
        <f>COUNTIF(Table7[Other Ground Flora],"&gt;0")</f>
        <v>22</v>
      </c>
      <c r="N42" s="108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63"/>
  <sheetViews>
    <sheetView topLeftCell="A36" zoomScale="85" zoomScaleNormal="85" workbookViewId="0">
      <selection activeCell="I56" sqref="I56:I57"/>
    </sheetView>
  </sheetViews>
  <sheetFormatPr defaultRowHeight="15" x14ac:dyDescent="0.25"/>
  <cols>
    <col min="2" max="2" width="30.42578125" bestFit="1" customWidth="1"/>
    <col min="3" max="3" width="9.5703125" bestFit="1" customWidth="1"/>
    <col min="4" max="4" width="22.85546875" bestFit="1" customWidth="1"/>
    <col min="7" max="7" width="23.140625" bestFit="1" customWidth="1"/>
    <col min="8" max="8" width="27.28515625" bestFit="1" customWidth="1"/>
    <col min="9" max="9" width="13.42578125" bestFit="1" customWidth="1"/>
  </cols>
  <sheetData>
    <row r="1" spans="2:9" x14ac:dyDescent="0.25">
      <c r="B1" t="s">
        <v>167</v>
      </c>
    </row>
    <row r="2" spans="2:9" x14ac:dyDescent="0.25">
      <c r="B2" t="s">
        <v>174</v>
      </c>
    </row>
    <row r="3" spans="2:9" ht="15.75" thickBot="1" x14ac:dyDescent="0.3"/>
    <row r="4" spans="2:9" ht="15.75" thickBot="1" x14ac:dyDescent="0.3">
      <c r="B4" s="115" t="s">
        <v>88</v>
      </c>
      <c r="C4" s="116"/>
      <c r="D4" s="117"/>
      <c r="G4" s="133" t="s">
        <v>13</v>
      </c>
      <c r="H4" s="129" t="s">
        <v>158</v>
      </c>
    </row>
    <row r="5" spans="2:9" x14ac:dyDescent="0.25">
      <c r="B5" s="126" t="s">
        <v>146</v>
      </c>
      <c r="C5" s="114" t="s">
        <v>147</v>
      </c>
      <c r="D5" s="201" t="s">
        <v>148</v>
      </c>
      <c r="G5" s="175" t="s">
        <v>45</v>
      </c>
      <c r="H5" s="130" t="s">
        <v>155</v>
      </c>
    </row>
    <row r="6" spans="2:9" x14ac:dyDescent="0.25">
      <c r="B6" s="118">
        <v>22</v>
      </c>
      <c r="C6" s="127">
        <v>63.6</v>
      </c>
      <c r="D6" s="111">
        <v>5</v>
      </c>
      <c r="G6" s="176" t="s">
        <v>40</v>
      </c>
      <c r="H6" s="131" t="s">
        <v>156</v>
      </c>
    </row>
    <row r="7" spans="2:9" x14ac:dyDescent="0.25">
      <c r="B7" s="118">
        <v>25</v>
      </c>
      <c r="C7" s="127">
        <v>53.92</v>
      </c>
      <c r="D7" s="111">
        <v>24</v>
      </c>
      <c r="G7" s="176" t="s">
        <v>85</v>
      </c>
      <c r="H7" s="131" t="s">
        <v>151</v>
      </c>
    </row>
    <row r="8" spans="2:9" x14ac:dyDescent="0.25">
      <c r="B8" s="118">
        <v>13</v>
      </c>
      <c r="C8" s="127">
        <v>2729.92</v>
      </c>
      <c r="D8" s="111">
        <v>29</v>
      </c>
      <c r="G8" s="176" t="s">
        <v>91</v>
      </c>
      <c r="H8" s="131" t="s">
        <v>152</v>
      </c>
    </row>
    <row r="9" spans="2:9" ht="15.75" thickBot="1" x14ac:dyDescent="0.3">
      <c r="B9" s="120">
        <v>9</v>
      </c>
      <c r="C9" s="128">
        <v>2162.17</v>
      </c>
      <c r="D9" s="121">
        <v>32</v>
      </c>
      <c r="G9" s="176" t="s">
        <v>86</v>
      </c>
      <c r="H9" s="131" t="s">
        <v>153</v>
      </c>
    </row>
    <row r="10" spans="2:9" ht="15.75" thickBot="1" x14ac:dyDescent="0.3">
      <c r="B10" s="171" t="s">
        <v>175</v>
      </c>
      <c r="C10" s="171">
        <f>SUM(C6:C9)</f>
        <v>5009.6100000000006</v>
      </c>
      <c r="G10" s="177" t="s">
        <v>89</v>
      </c>
      <c r="H10" s="132" t="s">
        <v>154</v>
      </c>
    </row>
    <row r="11" spans="2:9" ht="15.75" thickBot="1" x14ac:dyDescent="0.3"/>
    <row r="12" spans="2:9" ht="15.75" thickBot="1" x14ac:dyDescent="0.3">
      <c r="B12" s="115" t="s">
        <v>40</v>
      </c>
      <c r="C12" s="116"/>
      <c r="D12" s="116"/>
    </row>
    <row r="13" spans="2:9" ht="15.75" thickBot="1" x14ac:dyDescent="0.3">
      <c r="B13" s="126" t="s">
        <v>146</v>
      </c>
      <c r="C13" s="114" t="s">
        <v>147</v>
      </c>
      <c r="D13" s="201" t="s">
        <v>148</v>
      </c>
      <c r="G13" s="178" t="s">
        <v>13</v>
      </c>
      <c r="H13" s="186" t="s">
        <v>177</v>
      </c>
      <c r="I13" s="171" t="s">
        <v>185</v>
      </c>
    </row>
    <row r="14" spans="2:9" x14ac:dyDescent="0.25">
      <c r="B14" s="118">
        <v>33</v>
      </c>
      <c r="C14" s="127">
        <v>51.11</v>
      </c>
      <c r="D14" s="111">
        <v>13</v>
      </c>
      <c r="G14" s="179" t="s">
        <v>45</v>
      </c>
      <c r="H14" s="185">
        <f>C10</f>
        <v>5009.6100000000006</v>
      </c>
      <c r="I14" s="205">
        <v>5</v>
      </c>
    </row>
    <row r="15" spans="2:9" x14ac:dyDescent="0.25">
      <c r="B15" s="118">
        <v>24</v>
      </c>
      <c r="C15" s="127">
        <v>90.12</v>
      </c>
      <c r="D15" s="111">
        <v>18</v>
      </c>
      <c r="G15" s="180" t="s">
        <v>40</v>
      </c>
      <c r="H15" s="182">
        <f>C22</f>
        <v>761.38</v>
      </c>
      <c r="I15" s="182">
        <v>8</v>
      </c>
    </row>
    <row r="16" spans="2:9" x14ac:dyDescent="0.25">
      <c r="B16" s="118">
        <v>31</v>
      </c>
      <c r="C16" s="127">
        <v>93.91</v>
      </c>
      <c r="D16" s="111">
        <v>38</v>
      </c>
      <c r="G16" s="180" t="s">
        <v>85</v>
      </c>
      <c r="H16" s="182">
        <f>C34</f>
        <v>267.13</v>
      </c>
      <c r="I16" s="182">
        <v>8</v>
      </c>
    </row>
    <row r="17" spans="2:9" x14ac:dyDescent="0.25">
      <c r="B17" s="118">
        <v>32</v>
      </c>
      <c r="C17" s="127">
        <v>115.11</v>
      </c>
      <c r="D17" s="111">
        <v>4</v>
      </c>
      <c r="G17" s="180" t="s">
        <v>91</v>
      </c>
      <c r="H17" s="182">
        <f>C40</f>
        <v>2515.9299999999998</v>
      </c>
      <c r="I17" s="182">
        <v>1</v>
      </c>
    </row>
    <row r="18" spans="2:9" x14ac:dyDescent="0.25">
      <c r="B18" s="118">
        <v>1</v>
      </c>
      <c r="C18" s="127">
        <v>103.93</v>
      </c>
      <c r="D18" s="111">
        <v>8</v>
      </c>
      <c r="G18" s="180" t="s">
        <v>86</v>
      </c>
      <c r="H18" s="183">
        <f>C55</f>
        <v>7178.9400000000005</v>
      </c>
      <c r="I18" s="182">
        <v>11</v>
      </c>
    </row>
    <row r="19" spans="2:9" ht="15.75" thickBot="1" x14ac:dyDescent="0.3">
      <c r="B19" s="118">
        <v>34</v>
      </c>
      <c r="C19" s="127">
        <v>74.599999999999994</v>
      </c>
      <c r="D19" s="111">
        <v>11</v>
      </c>
      <c r="G19" s="181" t="s">
        <v>89</v>
      </c>
      <c r="H19" s="184">
        <f>C63</f>
        <v>8431.9499999999989</v>
      </c>
      <c r="I19" s="204">
        <v>4</v>
      </c>
    </row>
    <row r="20" spans="2:9" x14ac:dyDescent="0.25">
      <c r="B20" s="118">
        <v>8</v>
      </c>
      <c r="C20" s="127">
        <v>162.38999999999999</v>
      </c>
      <c r="D20" s="111">
        <v>13</v>
      </c>
    </row>
    <row r="21" spans="2:9" ht="15.75" thickBot="1" x14ac:dyDescent="0.3">
      <c r="B21" s="120">
        <v>17</v>
      </c>
      <c r="C21" s="128">
        <v>70.209999999999994</v>
      </c>
      <c r="D21" s="121">
        <v>29</v>
      </c>
    </row>
    <row r="22" spans="2:9" ht="15.75" thickBot="1" x14ac:dyDescent="0.3">
      <c r="B22" s="171" t="s">
        <v>175</v>
      </c>
      <c r="C22" s="171">
        <f>SUM(C14:C21)</f>
        <v>761.38</v>
      </c>
    </row>
    <row r="23" spans="2:9" ht="15.75" thickBot="1" x14ac:dyDescent="0.3"/>
    <row r="24" spans="2:9" ht="15.75" thickBot="1" x14ac:dyDescent="0.3">
      <c r="B24" s="115" t="s">
        <v>85</v>
      </c>
      <c r="C24" s="116"/>
      <c r="D24" s="116"/>
      <c r="G24" s="123" t="s">
        <v>113</v>
      </c>
      <c r="H24" s="125" t="s">
        <v>175</v>
      </c>
    </row>
    <row r="25" spans="2:9" x14ac:dyDescent="0.25">
      <c r="B25" s="126" t="s">
        <v>146</v>
      </c>
      <c r="C25" s="114" t="s">
        <v>147</v>
      </c>
      <c r="D25" s="201" t="s">
        <v>148</v>
      </c>
      <c r="G25" s="118" t="str">
        <f>B4</f>
        <v>Group of Trees</v>
      </c>
      <c r="H25" s="187">
        <f>C10</f>
        <v>5009.6100000000006</v>
      </c>
    </row>
    <row r="26" spans="2:9" x14ac:dyDescent="0.25">
      <c r="B26" s="118">
        <v>18</v>
      </c>
      <c r="C26" s="127">
        <v>5.92</v>
      </c>
      <c r="D26" s="111">
        <v>2</v>
      </c>
      <c r="G26" s="118" t="str">
        <f>B12</f>
        <v>Hedges &amp; Shrubbery</v>
      </c>
      <c r="H26" s="188">
        <f>C22</f>
        <v>761.38</v>
      </c>
    </row>
    <row r="27" spans="2:9" x14ac:dyDescent="0.25">
      <c r="B27" s="118">
        <v>7</v>
      </c>
      <c r="C27" s="127">
        <v>7</v>
      </c>
      <c r="D27" s="111">
        <v>5</v>
      </c>
      <c r="G27" s="118" t="str">
        <f>B24</f>
        <v>Planted Flower Boarder</v>
      </c>
      <c r="H27" s="188">
        <f>C34</f>
        <v>267.13</v>
      </c>
    </row>
    <row r="28" spans="2:9" x14ac:dyDescent="0.25">
      <c r="B28" s="118">
        <v>19</v>
      </c>
      <c r="C28" s="127">
        <v>53.72</v>
      </c>
      <c r="D28" s="111">
        <v>7</v>
      </c>
      <c r="G28" s="118" t="str">
        <f>B36</f>
        <v>Row of Trees</v>
      </c>
      <c r="H28" s="188">
        <f>C40</f>
        <v>2515.9299999999998</v>
      </c>
    </row>
    <row r="29" spans="2:9" x14ac:dyDescent="0.25">
      <c r="B29" s="118">
        <v>16</v>
      </c>
      <c r="C29" s="127">
        <v>17.52</v>
      </c>
      <c r="D29" s="111">
        <v>12</v>
      </c>
      <c r="G29" s="118" t="str">
        <f>B42</f>
        <v>Short Grass Area</v>
      </c>
      <c r="H29" s="189">
        <f>C55</f>
        <v>7178.9400000000005</v>
      </c>
    </row>
    <row r="30" spans="2:9" ht="15.75" thickBot="1" x14ac:dyDescent="0.3">
      <c r="B30" s="118">
        <v>14</v>
      </c>
      <c r="C30" s="127">
        <v>25.27</v>
      </c>
      <c r="D30" s="111">
        <v>14</v>
      </c>
      <c r="G30" s="120" t="str">
        <f>B57</f>
        <v>Varied Habitat</v>
      </c>
      <c r="H30" s="190">
        <f>C63</f>
        <v>8431.9499999999989</v>
      </c>
    </row>
    <row r="31" spans="2:9" x14ac:dyDescent="0.25">
      <c r="B31" s="118">
        <v>21</v>
      </c>
      <c r="C31" s="127">
        <v>25</v>
      </c>
      <c r="D31" s="111">
        <v>16</v>
      </c>
    </row>
    <row r="32" spans="2:9" x14ac:dyDescent="0.25">
      <c r="B32" s="118">
        <v>29</v>
      </c>
      <c r="C32" s="127">
        <v>31.76</v>
      </c>
      <c r="D32" s="111">
        <v>23</v>
      </c>
    </row>
    <row r="33" spans="2:4" ht="15.75" thickBot="1" x14ac:dyDescent="0.3">
      <c r="B33" s="120">
        <v>20</v>
      </c>
      <c r="C33" s="128">
        <v>100.94</v>
      </c>
      <c r="D33" s="121">
        <v>41</v>
      </c>
    </row>
    <row r="34" spans="2:4" ht="15.75" thickBot="1" x14ac:dyDescent="0.3">
      <c r="B34" s="171" t="s">
        <v>176</v>
      </c>
      <c r="C34" s="171">
        <f>SUM(C26:C33)</f>
        <v>267.13</v>
      </c>
    </row>
    <row r="35" spans="2:4" ht="15.75" thickBot="1" x14ac:dyDescent="0.3"/>
    <row r="36" spans="2:4" x14ac:dyDescent="0.25">
      <c r="B36" s="115" t="s">
        <v>91</v>
      </c>
      <c r="C36" s="116"/>
      <c r="D36" s="202"/>
    </row>
    <row r="37" spans="2:4" x14ac:dyDescent="0.25">
      <c r="B37" s="126" t="s">
        <v>146</v>
      </c>
      <c r="C37" s="114" t="s">
        <v>147</v>
      </c>
      <c r="D37" s="203" t="s">
        <v>148</v>
      </c>
    </row>
    <row r="38" spans="2:4" x14ac:dyDescent="0.25">
      <c r="B38" s="118">
        <v>35</v>
      </c>
      <c r="C38" s="127">
        <v>1663.82</v>
      </c>
      <c r="D38" s="111">
        <v>18</v>
      </c>
    </row>
    <row r="39" spans="2:4" ht="15.75" thickBot="1" x14ac:dyDescent="0.3">
      <c r="B39" s="120">
        <v>6</v>
      </c>
      <c r="C39" s="128">
        <v>852.11</v>
      </c>
      <c r="D39" s="121">
        <v>31</v>
      </c>
    </row>
    <row r="40" spans="2:4" ht="15.75" thickBot="1" x14ac:dyDescent="0.3">
      <c r="B40" s="171" t="s">
        <v>175</v>
      </c>
      <c r="C40" s="171">
        <f>SUM(C38:C39)</f>
        <v>2515.9299999999998</v>
      </c>
    </row>
    <row r="41" spans="2:4" ht="15.75" thickBot="1" x14ac:dyDescent="0.3"/>
    <row r="42" spans="2:4" x14ac:dyDescent="0.25">
      <c r="B42" s="115" t="s">
        <v>86</v>
      </c>
      <c r="C42" s="116"/>
      <c r="D42" s="116"/>
    </row>
    <row r="43" spans="2:4" x14ac:dyDescent="0.25">
      <c r="B43" s="126" t="s">
        <v>146</v>
      </c>
      <c r="C43" s="114" t="s">
        <v>147</v>
      </c>
      <c r="D43" s="201" t="s">
        <v>148</v>
      </c>
    </row>
    <row r="44" spans="2:4" x14ac:dyDescent="0.25">
      <c r="B44" s="118">
        <v>11</v>
      </c>
      <c r="C44" s="173">
        <v>136.83000000000001</v>
      </c>
      <c r="D44" s="111">
        <v>10</v>
      </c>
    </row>
    <row r="45" spans="2:4" x14ac:dyDescent="0.25">
      <c r="B45" s="118">
        <v>15</v>
      </c>
      <c r="C45" s="173">
        <v>46.84</v>
      </c>
      <c r="D45" s="111">
        <v>11</v>
      </c>
    </row>
    <row r="46" spans="2:4" x14ac:dyDescent="0.25">
      <c r="B46" s="118">
        <v>36</v>
      </c>
      <c r="C46" s="173">
        <v>179.87</v>
      </c>
      <c r="D46" s="111">
        <v>13</v>
      </c>
    </row>
    <row r="47" spans="2:4" x14ac:dyDescent="0.25">
      <c r="B47" s="118">
        <v>12</v>
      </c>
      <c r="C47" s="173">
        <v>1074.77</v>
      </c>
      <c r="D47" s="111">
        <v>14</v>
      </c>
    </row>
    <row r="48" spans="2:4" x14ac:dyDescent="0.25">
      <c r="B48" s="118">
        <v>26</v>
      </c>
      <c r="C48" s="173">
        <v>534.17999999999995</v>
      </c>
      <c r="D48" s="111">
        <v>16</v>
      </c>
    </row>
    <row r="49" spans="2:7" x14ac:dyDescent="0.25">
      <c r="B49" s="118">
        <v>10</v>
      </c>
      <c r="C49" s="173">
        <v>476.33</v>
      </c>
      <c r="D49" s="111">
        <v>23</v>
      </c>
    </row>
    <row r="50" spans="2:7" x14ac:dyDescent="0.25">
      <c r="B50" s="118">
        <v>27</v>
      </c>
      <c r="C50" s="173">
        <v>538.94000000000005</v>
      </c>
      <c r="D50" s="111">
        <v>33</v>
      </c>
    </row>
    <row r="51" spans="2:7" x14ac:dyDescent="0.25">
      <c r="B51" s="118">
        <v>5</v>
      </c>
      <c r="C51" s="173">
        <v>896.24</v>
      </c>
      <c r="D51" s="111">
        <v>35</v>
      </c>
    </row>
    <row r="52" spans="2:7" x14ac:dyDescent="0.25">
      <c r="B52" s="118">
        <v>3</v>
      </c>
      <c r="C52" s="173">
        <v>1235.96</v>
      </c>
      <c r="D52" s="111">
        <v>43</v>
      </c>
    </row>
    <row r="53" spans="2:7" x14ac:dyDescent="0.25">
      <c r="B53" s="118">
        <v>23</v>
      </c>
      <c r="C53" s="173">
        <v>755.88</v>
      </c>
      <c r="D53" s="111">
        <v>49</v>
      </c>
    </row>
    <row r="54" spans="2:7" ht="15.75" thickBot="1" x14ac:dyDescent="0.3">
      <c r="B54" s="120">
        <v>28</v>
      </c>
      <c r="C54" s="174">
        <v>1303.0999999999999</v>
      </c>
      <c r="D54" s="121">
        <v>52</v>
      </c>
    </row>
    <row r="55" spans="2:7" ht="15.75" thickBot="1" x14ac:dyDescent="0.3">
      <c r="B55" s="171" t="s">
        <v>175</v>
      </c>
      <c r="C55" s="172">
        <f>SUM(C44:C54)</f>
        <v>7178.9400000000005</v>
      </c>
    </row>
    <row r="56" spans="2:7" ht="15.75" thickBot="1" x14ac:dyDescent="0.3"/>
    <row r="57" spans="2:7" x14ac:dyDescent="0.25">
      <c r="B57" s="115" t="s">
        <v>89</v>
      </c>
      <c r="C57" s="116"/>
      <c r="D57" s="117"/>
      <c r="G57" s="111"/>
    </row>
    <row r="58" spans="2:7" x14ac:dyDescent="0.25">
      <c r="B58" s="126" t="s">
        <v>146</v>
      </c>
      <c r="C58" s="114" t="s">
        <v>147</v>
      </c>
      <c r="D58" s="201" t="s">
        <v>148</v>
      </c>
    </row>
    <row r="59" spans="2:7" x14ac:dyDescent="0.25">
      <c r="B59" s="118">
        <v>2</v>
      </c>
      <c r="C59" s="173">
        <v>1223.17</v>
      </c>
      <c r="D59" s="111">
        <v>38</v>
      </c>
    </row>
    <row r="60" spans="2:7" x14ac:dyDescent="0.25">
      <c r="B60" s="118">
        <v>37</v>
      </c>
      <c r="C60" s="173">
        <v>4618.1499999999996</v>
      </c>
      <c r="D60" s="111">
        <v>39</v>
      </c>
    </row>
    <row r="61" spans="2:7" x14ac:dyDescent="0.25">
      <c r="B61" s="118">
        <v>4</v>
      </c>
      <c r="C61" s="173">
        <v>1920.9</v>
      </c>
      <c r="D61" s="111">
        <v>46</v>
      </c>
    </row>
    <row r="62" spans="2:7" ht="15.75" thickBot="1" x14ac:dyDescent="0.3">
      <c r="B62" s="120">
        <v>30</v>
      </c>
      <c r="C62" s="174">
        <v>669.73</v>
      </c>
      <c r="D62" s="121">
        <v>62</v>
      </c>
    </row>
    <row r="63" spans="2:7" ht="15.75" thickBot="1" x14ac:dyDescent="0.3">
      <c r="B63" s="171" t="s">
        <v>175</v>
      </c>
      <c r="C63" s="172">
        <f>SUM(C59:C62)</f>
        <v>8431.9499999999989</v>
      </c>
    </row>
  </sheetData>
  <hyperlinks>
    <hyperlink ref="G8" location="'Smaller Tables'!B36" display="Row of Trees" xr:uid="{00000000-0004-0000-0500-000000000000}"/>
    <hyperlink ref="G9" location="'Smaller Tables'!B42" display="Short Grass Area" xr:uid="{00000000-0004-0000-0500-000001000000}"/>
    <hyperlink ref="G10" location="'Smaller Tables'!B57" display="Varied Habitat" xr:uid="{00000000-0004-0000-0500-000002000000}"/>
    <hyperlink ref="G7" location="'Smaller Tables'!B24" display="Planted Flower Boarder" xr:uid="{00000000-0004-0000-0500-000003000000}"/>
    <hyperlink ref="G6" location="'Smaller Tables'!B12" display="Hedges &amp; Shrubbery" xr:uid="{00000000-0004-0000-0500-000004000000}"/>
    <hyperlink ref="G5" location="'Smaller Tables'!B4" display="Groups of Trees" xr:uid="{00000000-0004-0000-0500-000005000000}"/>
    <hyperlink ref="G17" location="'Smaller Tables'!B36" display="Row of Trees" xr:uid="{00000000-0004-0000-0500-000006000000}"/>
    <hyperlink ref="G18" location="'Smaller Tables'!B42" display="Short Grass Area" xr:uid="{00000000-0004-0000-0500-000007000000}"/>
    <hyperlink ref="G19" location="'Smaller Tables'!B57" display="Varied Habitat" xr:uid="{00000000-0004-0000-0500-000008000000}"/>
    <hyperlink ref="G16" location="'Smaller Tables'!B24" display="Planted Flower Boarder" xr:uid="{00000000-0004-0000-0500-000009000000}"/>
    <hyperlink ref="G15" location="'Smaller Tables'!B12" display="Hedges &amp; Shrubbery" xr:uid="{00000000-0004-0000-0500-00000A000000}"/>
    <hyperlink ref="G14" location="'Smaller Tables'!B4" display="Groups of Trees" xr:uid="{00000000-0004-0000-0500-00000B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13"/>
  <sheetViews>
    <sheetView workbookViewId="0">
      <selection activeCell="E20" sqref="E20"/>
    </sheetView>
  </sheetViews>
  <sheetFormatPr defaultRowHeight="15" x14ac:dyDescent="0.25"/>
  <cols>
    <col min="1" max="1" width="22.28515625" bestFit="1" customWidth="1"/>
    <col min="2" max="2" width="12.140625" customWidth="1"/>
    <col min="3" max="3" width="10" customWidth="1"/>
  </cols>
  <sheetData>
    <row r="2" spans="1:3" x14ac:dyDescent="0.25">
      <c r="A2" t="s">
        <v>183</v>
      </c>
    </row>
    <row r="4" spans="1:3" ht="15.75" thickBot="1" x14ac:dyDescent="0.3">
      <c r="A4" s="121" t="s">
        <v>113</v>
      </c>
      <c r="B4" s="192" t="s">
        <v>132</v>
      </c>
      <c r="C4" s="192" t="s">
        <v>184</v>
      </c>
    </row>
    <row r="5" spans="1:3" x14ac:dyDescent="0.25">
      <c r="A5" s="111" t="s">
        <v>88</v>
      </c>
      <c r="B5" s="191">
        <v>5009.6100000000006</v>
      </c>
      <c r="C5" s="195">
        <f t="shared" ref="C5:C10" si="0">(B5/24164.94*100)</f>
        <v>20.730901876851345</v>
      </c>
    </row>
    <row r="6" spans="1:3" x14ac:dyDescent="0.25">
      <c r="A6" s="111" t="s">
        <v>40</v>
      </c>
      <c r="B6" s="191">
        <v>761.38</v>
      </c>
      <c r="C6" s="196">
        <f t="shared" si="0"/>
        <v>3.1507630476218851</v>
      </c>
    </row>
    <row r="7" spans="1:3" x14ac:dyDescent="0.25">
      <c r="A7" s="111" t="s">
        <v>85</v>
      </c>
      <c r="B7" s="200">
        <v>267.13</v>
      </c>
      <c r="C7" s="197">
        <f t="shared" si="0"/>
        <v>1.1054444993449188</v>
      </c>
    </row>
    <row r="8" spans="1:3" x14ac:dyDescent="0.25">
      <c r="A8" s="111" t="s">
        <v>91</v>
      </c>
      <c r="B8" s="200">
        <v>2515.9299999999998</v>
      </c>
      <c r="C8" s="198">
        <f t="shared" si="0"/>
        <v>10.411488710503731</v>
      </c>
    </row>
    <row r="9" spans="1:3" x14ac:dyDescent="0.25">
      <c r="A9" s="111" t="s">
        <v>86</v>
      </c>
      <c r="B9" s="200">
        <v>7178.9400000000005</v>
      </c>
      <c r="C9" s="199">
        <f t="shared" si="0"/>
        <v>29.708081211871416</v>
      </c>
    </row>
    <row r="10" spans="1:3" x14ac:dyDescent="0.25">
      <c r="A10" s="111" t="s">
        <v>89</v>
      </c>
      <c r="B10" s="191">
        <v>8431.9499999999989</v>
      </c>
      <c r="C10" s="196">
        <f t="shared" si="0"/>
        <v>34.893320653806711</v>
      </c>
    </row>
    <row r="11" spans="1:3" x14ac:dyDescent="0.25">
      <c r="A11" s="193" t="s">
        <v>112</v>
      </c>
      <c r="B11" s="194">
        <f>SUM(B5:B10)</f>
        <v>24164.940000000002</v>
      </c>
    </row>
    <row r="13" spans="1:3" x14ac:dyDescent="0.25">
      <c r="B13">
        <v>24164.94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pane xSplit="1" topLeftCell="B1" activePane="topRight" state="frozen"/>
      <selection pane="topRight" activeCell="A8" sqref="A8"/>
    </sheetView>
  </sheetViews>
  <sheetFormatPr defaultRowHeight="15" x14ac:dyDescent="0.25"/>
  <cols>
    <col min="1" max="1" width="36.28515625" style="1" customWidth="1"/>
    <col min="2" max="2" width="11" style="1" customWidth="1"/>
    <col min="3" max="3" width="11" style="3" customWidth="1"/>
    <col min="4" max="14" width="11" style="1" customWidth="1"/>
    <col min="15" max="16384" width="9.140625" style="1"/>
  </cols>
  <sheetData>
    <row r="1" spans="1:14" x14ac:dyDescent="0.25">
      <c r="A1" s="1" t="s">
        <v>100</v>
      </c>
    </row>
    <row r="2" spans="1:14" x14ac:dyDescent="0.25">
      <c r="A2" s="1" t="s">
        <v>60</v>
      </c>
    </row>
    <row r="3" spans="1:14" x14ac:dyDescent="0.25">
      <c r="A3" s="1" t="s">
        <v>98</v>
      </c>
    </row>
    <row r="4" spans="1:14" ht="15.75" thickBot="1" x14ac:dyDescent="0.3">
      <c r="A4" s="1" t="s">
        <v>99</v>
      </c>
    </row>
    <row r="5" spans="1:14" ht="45" x14ac:dyDescent="0.25">
      <c r="A5" s="141" t="s">
        <v>13</v>
      </c>
      <c r="B5" s="134" t="s">
        <v>89</v>
      </c>
      <c r="C5" s="135" t="s">
        <v>18</v>
      </c>
      <c r="D5" s="134" t="s">
        <v>87</v>
      </c>
      <c r="E5" s="134" t="s">
        <v>18</v>
      </c>
      <c r="F5" s="134" t="s">
        <v>90</v>
      </c>
      <c r="G5" s="134" t="s">
        <v>18</v>
      </c>
      <c r="H5" s="134" t="s">
        <v>89</v>
      </c>
      <c r="I5" s="134" t="s">
        <v>18</v>
      </c>
      <c r="J5" s="134" t="s">
        <v>90</v>
      </c>
      <c r="K5" s="134" t="s">
        <v>18</v>
      </c>
      <c r="L5" s="134" t="s">
        <v>91</v>
      </c>
      <c r="M5" s="134" t="s">
        <v>18</v>
      </c>
      <c r="N5" s="136"/>
    </row>
    <row r="6" spans="1:14" x14ac:dyDescent="0.25">
      <c r="A6" s="142" t="s">
        <v>0</v>
      </c>
      <c r="B6" s="137" t="s">
        <v>23</v>
      </c>
      <c r="C6" s="138" t="s">
        <v>23</v>
      </c>
      <c r="D6" s="137" t="s">
        <v>26</v>
      </c>
      <c r="E6" s="137" t="s">
        <v>26</v>
      </c>
      <c r="F6" s="137" t="s">
        <v>27</v>
      </c>
      <c r="G6" s="137" t="s">
        <v>27</v>
      </c>
      <c r="H6" s="137" t="s">
        <v>30</v>
      </c>
      <c r="I6" s="137" t="s">
        <v>30</v>
      </c>
      <c r="J6" s="137" t="s">
        <v>32</v>
      </c>
      <c r="K6" s="137" t="s">
        <v>32</v>
      </c>
      <c r="L6" s="137" t="s">
        <v>35</v>
      </c>
      <c r="M6" s="137" t="s">
        <v>35</v>
      </c>
      <c r="N6" s="139"/>
    </row>
    <row r="7" spans="1:14" x14ac:dyDescent="0.25">
      <c r="A7" s="142" t="s">
        <v>24</v>
      </c>
      <c r="B7" s="137">
        <v>1920.9</v>
      </c>
      <c r="C7" s="138"/>
      <c r="D7" s="137">
        <v>103.93</v>
      </c>
      <c r="E7" s="137"/>
      <c r="F7" s="137">
        <v>1235.96</v>
      </c>
      <c r="G7" s="137"/>
      <c r="H7" s="137">
        <v>1223.17</v>
      </c>
      <c r="I7" s="137"/>
      <c r="J7" s="137">
        <v>896.24</v>
      </c>
      <c r="K7" s="137"/>
      <c r="L7" s="137">
        <v>852.11</v>
      </c>
      <c r="M7" s="137"/>
      <c r="N7" s="139"/>
    </row>
    <row r="8" spans="1:14" x14ac:dyDescent="0.25">
      <c r="A8" s="142" t="s">
        <v>92</v>
      </c>
      <c r="B8" s="137">
        <f>B7*10.7639</f>
        <v>20676.375510000002</v>
      </c>
      <c r="C8" s="138"/>
      <c r="D8" s="137">
        <f t="shared" ref="D8:L8" si="0">D7*10.7639</f>
        <v>1118.692127</v>
      </c>
      <c r="E8" s="137"/>
      <c r="F8" s="137">
        <f t="shared" si="0"/>
        <v>13303.749844</v>
      </c>
      <c r="G8" s="137"/>
      <c r="H8" s="137">
        <f t="shared" si="0"/>
        <v>13166.079563000001</v>
      </c>
      <c r="I8" s="137"/>
      <c r="J8" s="137">
        <f t="shared" si="0"/>
        <v>9647.0377360000002</v>
      </c>
      <c r="K8" s="137"/>
      <c r="L8" s="137">
        <f t="shared" si="0"/>
        <v>9172.0268290000004</v>
      </c>
      <c r="M8" s="137"/>
      <c r="N8" s="139"/>
    </row>
    <row r="9" spans="1:14" x14ac:dyDescent="0.25">
      <c r="A9" s="142" t="s">
        <v>1</v>
      </c>
      <c r="B9" s="137">
        <v>4</v>
      </c>
      <c r="C9" s="138">
        <v>20</v>
      </c>
      <c r="D9" s="140" t="s">
        <v>25</v>
      </c>
      <c r="E9" s="137"/>
      <c r="F9" s="140" t="s">
        <v>25</v>
      </c>
      <c r="G9" s="137"/>
      <c r="H9" s="137">
        <v>5</v>
      </c>
      <c r="I9" s="137">
        <v>40</v>
      </c>
      <c r="J9" s="137">
        <v>2</v>
      </c>
      <c r="K9" s="137">
        <v>40</v>
      </c>
      <c r="L9" s="137">
        <v>1</v>
      </c>
      <c r="M9" s="137">
        <v>20</v>
      </c>
      <c r="N9" s="139"/>
    </row>
    <row r="10" spans="1:14" x14ac:dyDescent="0.25">
      <c r="A10" s="142" t="s">
        <v>2</v>
      </c>
      <c r="B10" s="137">
        <v>2</v>
      </c>
      <c r="C10" s="138">
        <v>20</v>
      </c>
      <c r="D10" s="137">
        <v>1</v>
      </c>
      <c r="E10" s="137">
        <v>20</v>
      </c>
      <c r="F10" s="140" t="s">
        <v>25</v>
      </c>
      <c r="G10" s="137"/>
      <c r="H10" s="140" t="s">
        <v>25</v>
      </c>
      <c r="I10" s="137"/>
      <c r="J10" s="137">
        <v>1</v>
      </c>
      <c r="K10" s="137"/>
      <c r="L10" s="137">
        <v>1</v>
      </c>
      <c r="M10" s="137">
        <v>20</v>
      </c>
      <c r="N10" s="139"/>
    </row>
    <row r="11" spans="1:14" x14ac:dyDescent="0.25">
      <c r="A11" s="142" t="s">
        <v>3</v>
      </c>
      <c r="B11" s="137">
        <v>24</v>
      </c>
      <c r="C11" s="138">
        <v>20</v>
      </c>
      <c r="D11" s="137">
        <v>7</v>
      </c>
      <c r="E11" s="137">
        <v>60</v>
      </c>
      <c r="F11" s="137">
        <v>17</v>
      </c>
      <c r="G11" s="137">
        <v>20</v>
      </c>
      <c r="H11" s="137">
        <v>10</v>
      </c>
      <c r="I11" s="137">
        <v>20</v>
      </c>
      <c r="J11" s="137">
        <v>7</v>
      </c>
      <c r="K11" s="137">
        <v>20</v>
      </c>
      <c r="L11" s="137">
        <v>8</v>
      </c>
      <c r="M11" s="137">
        <v>20</v>
      </c>
      <c r="N11" s="139"/>
    </row>
    <row r="12" spans="1:14" x14ac:dyDescent="0.25">
      <c r="A12" s="142" t="s">
        <v>11</v>
      </c>
      <c r="B12" s="140" t="s">
        <v>25</v>
      </c>
      <c r="C12" s="138"/>
      <c r="D12" s="140" t="s">
        <v>25</v>
      </c>
      <c r="E12" s="137"/>
      <c r="F12" s="140" t="s">
        <v>25</v>
      </c>
      <c r="G12" s="137"/>
      <c r="H12" s="140" t="s">
        <v>25</v>
      </c>
      <c r="I12" s="137"/>
      <c r="J12" s="140" t="s">
        <v>25</v>
      </c>
      <c r="K12" s="137"/>
      <c r="L12" s="140" t="s">
        <v>25</v>
      </c>
      <c r="M12" s="137"/>
      <c r="N12" s="139"/>
    </row>
    <row r="13" spans="1:14" x14ac:dyDescent="0.25">
      <c r="A13" s="142" t="s">
        <v>4</v>
      </c>
      <c r="B13" s="137">
        <v>16</v>
      </c>
      <c r="C13" s="138">
        <v>40</v>
      </c>
      <c r="D13" s="140" t="s">
        <v>25</v>
      </c>
      <c r="E13" s="137"/>
      <c r="F13" s="137">
        <v>20</v>
      </c>
      <c r="G13" s="137">
        <v>60</v>
      </c>
      <c r="H13" s="137">
        <v>13</v>
      </c>
      <c r="I13" s="137">
        <v>40</v>
      </c>
      <c r="J13" s="137">
        <v>16</v>
      </c>
      <c r="K13" s="137">
        <v>40</v>
      </c>
      <c r="L13" s="137">
        <v>12</v>
      </c>
      <c r="M13" s="137">
        <v>40</v>
      </c>
      <c r="N13" s="139"/>
    </row>
    <row r="14" spans="1:14" ht="15.75" thickBot="1" x14ac:dyDescent="0.3">
      <c r="A14" s="142" t="s">
        <v>5</v>
      </c>
      <c r="B14" s="140" t="s">
        <v>25</v>
      </c>
      <c r="C14" s="138"/>
      <c r="D14" s="140" t="s">
        <v>25</v>
      </c>
      <c r="E14" s="137"/>
      <c r="F14" s="137">
        <v>6</v>
      </c>
      <c r="G14" s="137">
        <v>20</v>
      </c>
      <c r="H14" s="137">
        <v>10</v>
      </c>
      <c r="I14" s="137"/>
      <c r="J14" s="137">
        <v>9</v>
      </c>
      <c r="K14" s="137">
        <v>20</v>
      </c>
      <c r="L14" s="137">
        <v>9</v>
      </c>
      <c r="M14" s="137">
        <v>20</v>
      </c>
      <c r="N14" s="139"/>
    </row>
    <row r="15" spans="1:14" ht="15" customHeight="1" thickBot="1" x14ac:dyDescent="0.3">
      <c r="A15" s="143" t="s">
        <v>6</v>
      </c>
      <c r="B15" s="4">
        <v>46</v>
      </c>
      <c r="C15" s="7"/>
      <c r="D15" s="4">
        <v>8</v>
      </c>
      <c r="E15" s="8"/>
      <c r="F15" s="4">
        <v>43</v>
      </c>
      <c r="G15" s="8"/>
      <c r="H15" s="4">
        <v>38</v>
      </c>
      <c r="I15" s="8"/>
      <c r="J15" s="4">
        <v>35</v>
      </c>
      <c r="K15" s="8"/>
      <c r="L15" s="4">
        <v>31</v>
      </c>
      <c r="M15" s="8"/>
      <c r="N15" s="5"/>
    </row>
    <row r="16" spans="1:14" ht="30" customHeight="1" x14ac:dyDescent="0.25">
      <c r="A16" s="142" t="s">
        <v>7</v>
      </c>
    </row>
    <row r="17" spans="1:12" ht="30" customHeight="1" x14ac:dyDescent="0.25">
      <c r="A17" s="142" t="s">
        <v>9</v>
      </c>
    </row>
    <row r="18" spans="1:12" ht="30" customHeight="1" x14ac:dyDescent="0.25">
      <c r="A18" s="142" t="s">
        <v>10</v>
      </c>
      <c r="B18" s="1" t="s">
        <v>28</v>
      </c>
      <c r="F18" s="1" t="s">
        <v>29</v>
      </c>
      <c r="H18" s="1" t="s">
        <v>31</v>
      </c>
      <c r="J18" s="1" t="s">
        <v>33</v>
      </c>
      <c r="L18" s="1" t="s">
        <v>34</v>
      </c>
    </row>
    <row r="19" spans="1:12" x14ac:dyDescent="0.25">
      <c r="A19" s="142" t="s">
        <v>14</v>
      </c>
    </row>
    <row r="20" spans="1:12" ht="30.75" thickBot="1" x14ac:dyDescent="0.3">
      <c r="A20" s="144" t="s">
        <v>15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0"/>
  <sheetViews>
    <sheetView zoomScale="80" zoomScaleNormal="80" workbookViewId="0">
      <pane xSplit="1" topLeftCell="R1" activePane="topRight" state="frozen"/>
      <selection activeCell="E5" sqref="E5"/>
      <selection pane="topRight" activeCell="A5" sqref="A5:A20"/>
    </sheetView>
  </sheetViews>
  <sheetFormatPr defaultRowHeight="15" x14ac:dyDescent="0.25"/>
  <cols>
    <col min="1" max="1" width="36.28515625" style="1" customWidth="1"/>
    <col min="2" max="24" width="11" style="1" customWidth="1"/>
    <col min="26" max="16384" width="9.140625" style="1"/>
  </cols>
  <sheetData>
    <row r="1" spans="1:25" x14ac:dyDescent="0.25">
      <c r="A1" s="1" t="s">
        <v>100</v>
      </c>
    </row>
    <row r="2" spans="1:25" x14ac:dyDescent="0.25">
      <c r="A2" s="1" t="s">
        <v>102</v>
      </c>
    </row>
    <row r="3" spans="1:25" x14ac:dyDescent="0.25">
      <c r="A3" s="1" t="s">
        <v>98</v>
      </c>
    </row>
    <row r="4" spans="1:25" ht="15.75" thickBot="1" x14ac:dyDescent="0.3">
      <c r="A4" s="1" t="s">
        <v>99</v>
      </c>
    </row>
    <row r="5" spans="1:25" ht="45" x14ac:dyDescent="0.25">
      <c r="A5" s="141" t="s">
        <v>13</v>
      </c>
      <c r="B5" s="134" t="s">
        <v>85</v>
      </c>
      <c r="C5" s="134" t="s">
        <v>93</v>
      </c>
      <c r="D5" s="134" t="s">
        <v>85</v>
      </c>
      <c r="E5" s="134" t="s">
        <v>93</v>
      </c>
      <c r="F5" s="134" t="s">
        <v>85</v>
      </c>
      <c r="G5" s="134" t="s">
        <v>93</v>
      </c>
      <c r="H5" s="134" t="s">
        <v>86</v>
      </c>
      <c r="I5" s="134" t="s">
        <v>93</v>
      </c>
      <c r="J5" s="134" t="s">
        <v>86</v>
      </c>
      <c r="K5" s="134" t="s">
        <v>93</v>
      </c>
      <c r="L5" s="134" t="s">
        <v>85</v>
      </c>
      <c r="M5" s="134" t="s">
        <v>93</v>
      </c>
      <c r="N5" s="134" t="s">
        <v>85</v>
      </c>
      <c r="O5" s="134" t="s">
        <v>93</v>
      </c>
      <c r="P5" s="134" t="s">
        <v>85</v>
      </c>
      <c r="Q5" s="134" t="s">
        <v>93</v>
      </c>
      <c r="R5" s="134" t="s">
        <v>85</v>
      </c>
      <c r="S5" s="134" t="s">
        <v>93</v>
      </c>
      <c r="T5" s="134" t="s">
        <v>87</v>
      </c>
      <c r="U5" s="134" t="s">
        <v>93</v>
      </c>
      <c r="V5" s="134" t="s">
        <v>88</v>
      </c>
      <c r="W5" s="134" t="s">
        <v>93</v>
      </c>
      <c r="X5" s="134" t="s">
        <v>85</v>
      </c>
      <c r="Y5" s="117" t="s">
        <v>93</v>
      </c>
    </row>
    <row r="6" spans="1:25" x14ac:dyDescent="0.25">
      <c r="A6" s="142" t="s">
        <v>0</v>
      </c>
      <c r="B6" s="137" t="s">
        <v>84</v>
      </c>
      <c r="C6" s="137" t="s">
        <v>84</v>
      </c>
      <c r="D6" s="137" t="s">
        <v>71</v>
      </c>
      <c r="E6" s="137" t="s">
        <v>71</v>
      </c>
      <c r="F6" s="137" t="s">
        <v>72</v>
      </c>
      <c r="G6" s="137" t="s">
        <v>72</v>
      </c>
      <c r="H6" s="137" t="s">
        <v>62</v>
      </c>
      <c r="I6" s="137" t="s">
        <v>62</v>
      </c>
      <c r="J6" s="137" t="s">
        <v>61</v>
      </c>
      <c r="K6" s="137" t="s">
        <v>61</v>
      </c>
      <c r="L6" s="137" t="s">
        <v>63</v>
      </c>
      <c r="M6" s="137" t="s">
        <v>63</v>
      </c>
      <c r="N6" s="137" t="s">
        <v>64</v>
      </c>
      <c r="O6" s="137" t="s">
        <v>64</v>
      </c>
      <c r="P6" s="137" t="s">
        <v>66</v>
      </c>
      <c r="Q6" s="137" t="s">
        <v>66</v>
      </c>
      <c r="R6" s="137" t="s">
        <v>67</v>
      </c>
      <c r="S6" s="137" t="s">
        <v>67</v>
      </c>
      <c r="T6" s="137" t="s">
        <v>68</v>
      </c>
      <c r="U6" s="137" t="s">
        <v>68</v>
      </c>
      <c r="V6" s="137" t="s">
        <v>69</v>
      </c>
      <c r="W6" s="137" t="s">
        <v>69</v>
      </c>
      <c r="X6" s="137" t="s">
        <v>65</v>
      </c>
      <c r="Y6" s="119" t="s">
        <v>65</v>
      </c>
    </row>
    <row r="7" spans="1:25" x14ac:dyDescent="0.25">
      <c r="A7" s="142" t="s">
        <v>24</v>
      </c>
      <c r="B7" s="137">
        <v>139.32</v>
      </c>
      <c r="C7" s="137"/>
      <c r="D7" s="137">
        <v>99.17</v>
      </c>
      <c r="E7" s="137"/>
      <c r="F7" s="137">
        <v>557.15</v>
      </c>
      <c r="G7" s="137"/>
      <c r="H7" s="137">
        <v>118.7</v>
      </c>
      <c r="I7" s="137"/>
      <c r="J7" s="137">
        <v>236</v>
      </c>
      <c r="K7" s="137"/>
      <c r="L7" s="137">
        <v>25</v>
      </c>
      <c r="M7" s="137"/>
      <c r="N7" s="137">
        <v>100.94</v>
      </c>
      <c r="O7" s="137"/>
      <c r="P7" s="137">
        <v>17.52</v>
      </c>
      <c r="Q7" s="137"/>
      <c r="R7" s="137">
        <v>5.92</v>
      </c>
      <c r="S7" s="137"/>
      <c r="T7" s="137">
        <v>70.209999999999994</v>
      </c>
      <c r="U7" s="137"/>
      <c r="V7" s="137">
        <v>63.6</v>
      </c>
      <c r="W7" s="137"/>
      <c r="X7" s="137">
        <v>53.72</v>
      </c>
      <c r="Y7" s="119"/>
    </row>
    <row r="8" spans="1:25" x14ac:dyDescent="0.25">
      <c r="A8" s="142" t="s">
        <v>92</v>
      </c>
      <c r="B8" s="137"/>
      <c r="C8" s="137"/>
      <c r="D8" s="137">
        <f>D7*10.7639</f>
        <v>1067.4559629999999</v>
      </c>
      <c r="E8" s="137"/>
      <c r="F8" s="137">
        <f t="shared" ref="F8:V8" si="0">F7*10.7639</f>
        <v>5997.1068849999992</v>
      </c>
      <c r="G8" s="137"/>
      <c r="H8" s="137">
        <f t="shared" si="0"/>
        <v>1277.6749299999999</v>
      </c>
      <c r="I8" s="137"/>
      <c r="J8" s="137">
        <f t="shared" si="0"/>
        <v>2540.2804000000001</v>
      </c>
      <c r="K8" s="137"/>
      <c r="L8" s="137">
        <f t="shared" si="0"/>
        <v>269.09749999999997</v>
      </c>
      <c r="M8" s="137"/>
      <c r="N8" s="137">
        <f t="shared" si="0"/>
        <v>1086.5080659999999</v>
      </c>
      <c r="O8" s="137"/>
      <c r="P8" s="137">
        <f t="shared" si="0"/>
        <v>188.583528</v>
      </c>
      <c r="Q8" s="137"/>
      <c r="R8" s="137">
        <f t="shared" si="0"/>
        <v>63.722287999999999</v>
      </c>
      <c r="S8" s="137"/>
      <c r="T8" s="137">
        <f t="shared" si="0"/>
        <v>755.73341899999991</v>
      </c>
      <c r="U8" s="137"/>
      <c r="V8" s="137">
        <f t="shared" si="0"/>
        <v>684.58403999999996</v>
      </c>
      <c r="W8" s="137"/>
      <c r="X8" s="137">
        <f>X7*10.7639</f>
        <v>578.23670800000002</v>
      </c>
      <c r="Y8" s="139"/>
    </row>
    <row r="9" spans="1:25" x14ac:dyDescent="0.25">
      <c r="A9" s="142" t="s">
        <v>1</v>
      </c>
      <c r="B9" s="140" t="s">
        <v>25</v>
      </c>
      <c r="C9" s="137"/>
      <c r="D9" s="140" t="s">
        <v>25</v>
      </c>
      <c r="E9" s="137"/>
      <c r="F9" s="137">
        <v>3</v>
      </c>
      <c r="G9" s="137">
        <v>20</v>
      </c>
      <c r="H9" s="140" t="s">
        <v>25</v>
      </c>
      <c r="I9" s="137"/>
      <c r="J9" s="140" t="s">
        <v>25</v>
      </c>
      <c r="K9" s="137"/>
      <c r="L9" s="140" t="s">
        <v>25</v>
      </c>
      <c r="M9" s="137"/>
      <c r="N9" s="137">
        <v>2</v>
      </c>
      <c r="O9" s="137">
        <v>20</v>
      </c>
      <c r="P9" s="140" t="s">
        <v>25</v>
      </c>
      <c r="Q9" s="137"/>
      <c r="R9" s="140" t="s">
        <v>25</v>
      </c>
      <c r="S9" s="137"/>
      <c r="T9" s="137">
        <v>1</v>
      </c>
      <c r="U9" s="137">
        <v>20</v>
      </c>
      <c r="V9" s="137">
        <v>5</v>
      </c>
      <c r="W9" s="137">
        <v>100</v>
      </c>
      <c r="X9" s="140" t="s">
        <v>25</v>
      </c>
      <c r="Y9" s="139"/>
    </row>
    <row r="10" spans="1:25" x14ac:dyDescent="0.25">
      <c r="A10" s="142" t="s">
        <v>2</v>
      </c>
      <c r="B10" s="137">
        <v>1</v>
      </c>
      <c r="C10" s="137">
        <v>20</v>
      </c>
      <c r="D10" s="140" t="s">
        <v>25</v>
      </c>
      <c r="E10" s="137"/>
      <c r="F10" s="137">
        <v>1</v>
      </c>
      <c r="G10" s="137">
        <v>20</v>
      </c>
      <c r="H10" s="140" t="s">
        <v>25</v>
      </c>
      <c r="I10" s="137"/>
      <c r="J10" s="140" t="s">
        <v>25</v>
      </c>
      <c r="K10" s="137"/>
      <c r="L10" s="140" t="s">
        <v>25</v>
      </c>
      <c r="M10" s="137"/>
      <c r="N10" s="137"/>
      <c r="O10" s="137"/>
      <c r="P10" s="140" t="s">
        <v>25</v>
      </c>
      <c r="Q10" s="137"/>
      <c r="R10" s="140" t="s">
        <v>25</v>
      </c>
      <c r="S10" s="137"/>
      <c r="T10" s="140" t="s">
        <v>25</v>
      </c>
      <c r="U10" s="137"/>
      <c r="V10" s="140" t="s">
        <v>25</v>
      </c>
      <c r="W10" s="137"/>
      <c r="X10" s="140" t="s">
        <v>25</v>
      </c>
      <c r="Y10" s="139"/>
    </row>
    <row r="11" spans="1:25" x14ac:dyDescent="0.25">
      <c r="A11" s="142" t="s">
        <v>3</v>
      </c>
      <c r="B11" s="140" t="s">
        <v>25</v>
      </c>
      <c r="C11" s="137"/>
      <c r="D11" s="140" t="s">
        <v>25</v>
      </c>
      <c r="E11" s="137"/>
      <c r="F11" s="140" t="s">
        <v>25</v>
      </c>
      <c r="G11" s="137"/>
      <c r="H11" s="140" t="s">
        <v>25</v>
      </c>
      <c r="I11" s="137"/>
      <c r="J11" s="137">
        <v>3</v>
      </c>
      <c r="K11" s="137">
        <v>20</v>
      </c>
      <c r="L11" s="137">
        <v>10</v>
      </c>
      <c r="M11" s="137">
        <v>80</v>
      </c>
      <c r="N11" s="137">
        <v>14</v>
      </c>
      <c r="O11" s="137">
        <v>40</v>
      </c>
      <c r="P11" s="140" t="s">
        <v>25</v>
      </c>
      <c r="Q11" s="137"/>
      <c r="R11" s="137">
        <v>2</v>
      </c>
      <c r="S11" s="137">
        <v>100</v>
      </c>
      <c r="T11" s="137">
        <v>12</v>
      </c>
      <c r="U11" s="137">
        <v>80</v>
      </c>
      <c r="V11" s="140" t="s">
        <v>25</v>
      </c>
      <c r="W11" s="137"/>
      <c r="X11" s="137">
        <v>7</v>
      </c>
      <c r="Y11" s="139">
        <v>100</v>
      </c>
    </row>
    <row r="12" spans="1:25" x14ac:dyDescent="0.25">
      <c r="A12" s="142" t="s">
        <v>11</v>
      </c>
      <c r="B12" s="137">
        <v>1</v>
      </c>
      <c r="C12" s="137">
        <v>20</v>
      </c>
      <c r="D12" s="137">
        <v>7</v>
      </c>
      <c r="E12" s="137">
        <v>20</v>
      </c>
      <c r="F12" s="140" t="s">
        <v>25</v>
      </c>
      <c r="G12" s="137"/>
      <c r="H12" s="140" t="s">
        <v>25</v>
      </c>
      <c r="I12" s="137"/>
      <c r="J12" s="140" t="s">
        <v>25</v>
      </c>
      <c r="K12" s="137"/>
      <c r="L12" s="140" t="s">
        <v>25</v>
      </c>
      <c r="M12" s="137"/>
      <c r="N12" s="137"/>
      <c r="O12" s="137"/>
      <c r="P12" s="140" t="s">
        <v>25</v>
      </c>
      <c r="Q12" s="137"/>
      <c r="R12" s="140" t="s">
        <v>25</v>
      </c>
      <c r="S12" s="137"/>
      <c r="T12" s="140" t="s">
        <v>25</v>
      </c>
      <c r="U12" s="137"/>
      <c r="V12" s="140" t="s">
        <v>25</v>
      </c>
      <c r="W12" s="137"/>
      <c r="X12" s="140" t="s">
        <v>25</v>
      </c>
      <c r="Y12" s="139"/>
    </row>
    <row r="13" spans="1:25" x14ac:dyDescent="0.25">
      <c r="A13" s="142" t="s">
        <v>4</v>
      </c>
      <c r="B13" s="137">
        <v>11</v>
      </c>
      <c r="C13" s="137">
        <v>80</v>
      </c>
      <c r="D13" s="137">
        <v>10</v>
      </c>
      <c r="E13" s="137">
        <v>60</v>
      </c>
      <c r="F13" s="137">
        <v>9</v>
      </c>
      <c r="G13" s="137">
        <v>60</v>
      </c>
      <c r="H13" s="137">
        <v>11</v>
      </c>
      <c r="I13" s="137">
        <v>100</v>
      </c>
      <c r="J13" s="137">
        <v>13</v>
      </c>
      <c r="K13" s="137">
        <v>60</v>
      </c>
      <c r="L13" s="140" t="s">
        <v>25</v>
      </c>
      <c r="M13" s="137"/>
      <c r="N13" s="137">
        <v>11</v>
      </c>
      <c r="O13" s="137">
        <v>20</v>
      </c>
      <c r="P13" s="140" t="s">
        <v>25</v>
      </c>
      <c r="Q13" s="137"/>
      <c r="R13" s="140" t="s">
        <v>25</v>
      </c>
      <c r="S13" s="137"/>
      <c r="T13" s="140" t="s">
        <v>25</v>
      </c>
      <c r="U13" s="137"/>
      <c r="V13" s="140" t="s">
        <v>25</v>
      </c>
      <c r="W13" s="137"/>
      <c r="X13" s="140" t="s">
        <v>25</v>
      </c>
      <c r="Y13" s="139"/>
    </row>
    <row r="14" spans="1:25" ht="15.75" thickBot="1" x14ac:dyDescent="0.3">
      <c r="A14" s="142" t="s">
        <v>5</v>
      </c>
      <c r="B14" s="137">
        <v>15</v>
      </c>
      <c r="C14" s="137">
        <v>20</v>
      </c>
      <c r="D14" s="137">
        <v>18</v>
      </c>
      <c r="E14" s="137">
        <v>20</v>
      </c>
      <c r="F14" s="137">
        <v>17</v>
      </c>
      <c r="G14" s="137">
        <v>20</v>
      </c>
      <c r="H14" s="137" t="s">
        <v>25</v>
      </c>
      <c r="I14" s="137"/>
      <c r="J14" s="137">
        <v>16</v>
      </c>
      <c r="K14" s="137">
        <v>20</v>
      </c>
      <c r="L14" s="137">
        <v>6</v>
      </c>
      <c r="M14" s="137">
        <v>20</v>
      </c>
      <c r="N14" s="137">
        <v>14</v>
      </c>
      <c r="O14" s="137">
        <v>20</v>
      </c>
      <c r="P14" s="137">
        <v>12</v>
      </c>
      <c r="Q14" s="137">
        <v>100</v>
      </c>
      <c r="R14" s="140" t="s">
        <v>25</v>
      </c>
      <c r="S14" s="137"/>
      <c r="T14" s="137">
        <v>16</v>
      </c>
      <c r="U14" s="137">
        <v>20</v>
      </c>
      <c r="V14" s="137"/>
      <c r="W14" s="137"/>
      <c r="X14" s="140" t="s">
        <v>25</v>
      </c>
      <c r="Y14" s="139"/>
    </row>
    <row r="15" spans="1:25" ht="15" customHeight="1" thickBot="1" x14ac:dyDescent="0.3">
      <c r="A15" s="143" t="s">
        <v>6</v>
      </c>
      <c r="B15" s="4">
        <v>28</v>
      </c>
      <c r="C15" s="4"/>
      <c r="D15" s="4">
        <v>35</v>
      </c>
      <c r="E15" s="4"/>
      <c r="F15" s="4">
        <v>30</v>
      </c>
      <c r="G15" s="4"/>
      <c r="H15" s="4">
        <v>11</v>
      </c>
      <c r="I15" s="4"/>
      <c r="J15" s="4"/>
      <c r="K15" s="4"/>
      <c r="L15" s="4">
        <v>16</v>
      </c>
      <c r="M15" s="8"/>
      <c r="N15" s="4">
        <v>41</v>
      </c>
      <c r="O15" s="8"/>
      <c r="P15" s="4">
        <v>12</v>
      </c>
      <c r="Q15" s="8"/>
      <c r="R15" s="4">
        <v>2</v>
      </c>
      <c r="S15" s="8"/>
      <c r="T15" s="4">
        <v>29</v>
      </c>
      <c r="U15" s="8"/>
      <c r="V15" s="4">
        <v>5</v>
      </c>
      <c r="W15" s="8"/>
      <c r="X15" s="4">
        <v>7</v>
      </c>
      <c r="Y15" s="9"/>
    </row>
    <row r="16" spans="1:25" ht="30" customHeight="1" x14ac:dyDescent="0.25">
      <c r="A16" s="142" t="s">
        <v>7</v>
      </c>
      <c r="Y16" s="6"/>
    </row>
    <row r="17" spans="1:25" ht="30" customHeight="1" x14ac:dyDescent="0.25">
      <c r="A17" s="142" t="s">
        <v>9</v>
      </c>
      <c r="B17" s="1" t="s">
        <v>12</v>
      </c>
      <c r="D17" s="1" t="s">
        <v>19</v>
      </c>
      <c r="F17" s="1" t="s">
        <v>20</v>
      </c>
      <c r="T17" s="1" t="s">
        <v>78</v>
      </c>
      <c r="V17" s="1" t="s">
        <v>70</v>
      </c>
      <c r="Y17" s="1"/>
    </row>
    <row r="18" spans="1:25" ht="30" customHeight="1" x14ac:dyDescent="0.25">
      <c r="A18" s="142" t="s">
        <v>10</v>
      </c>
      <c r="B18" s="1" t="s">
        <v>73</v>
      </c>
      <c r="D18" s="1" t="s">
        <v>73</v>
      </c>
      <c r="F18" s="1" t="s">
        <v>73</v>
      </c>
      <c r="H18" s="1" t="s">
        <v>74</v>
      </c>
      <c r="J18" s="1" t="s">
        <v>74</v>
      </c>
      <c r="L18" s="1" t="s">
        <v>75</v>
      </c>
      <c r="N18" s="1" t="s">
        <v>75</v>
      </c>
      <c r="P18" s="1" t="s">
        <v>76</v>
      </c>
      <c r="R18" s="1" t="s">
        <v>76</v>
      </c>
      <c r="T18" s="1" t="s">
        <v>77</v>
      </c>
      <c r="V18" s="1" t="s">
        <v>94</v>
      </c>
      <c r="X18" s="1" t="s">
        <v>79</v>
      </c>
      <c r="Y18" s="1"/>
    </row>
    <row r="19" spans="1:25" ht="15.75" customHeight="1" x14ac:dyDescent="0.25">
      <c r="A19" s="142" t="s">
        <v>14</v>
      </c>
      <c r="Y19" s="1"/>
    </row>
    <row r="20" spans="1:25" ht="30.75" thickBot="1" x14ac:dyDescent="0.3">
      <c r="A20" s="144" t="s">
        <v>15</v>
      </c>
      <c r="F20" s="1" t="s">
        <v>21</v>
      </c>
      <c r="Y2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B615D54536F42ACF90C28DDE4FF69" ma:contentTypeVersion="13" ma:contentTypeDescription="Create a new document." ma:contentTypeScope="" ma:versionID="4281b93d7db86fd56c9ae74035b3403a">
  <xsd:schema xmlns:xsd="http://www.w3.org/2001/XMLSchema" xmlns:xs="http://www.w3.org/2001/XMLSchema" xmlns:p="http://schemas.microsoft.com/office/2006/metadata/properties" xmlns:ns3="edef0224-6829-434d-a12a-1fe4346f3b1b" xmlns:ns4="1048f7bc-d7e0-4a49-b16c-8212f2a7b392" targetNamespace="http://schemas.microsoft.com/office/2006/metadata/properties" ma:root="true" ma:fieldsID="3ad6d87ca3e1c22d204959df6009d3e0" ns3:_="" ns4:_="">
    <xsd:import namespace="edef0224-6829-434d-a12a-1fe4346f3b1b"/>
    <xsd:import namespace="1048f7bc-d7e0-4a49-b16c-8212f2a7b3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f0224-6829-434d-a12a-1fe4346f3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8f7bc-d7e0-4a49-b16c-8212f2a7b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D58D5-EE57-4990-A27F-DD5E7AE30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531D7-42A2-4675-BBBA-5849BED8B0E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ef0224-6829-434d-a12a-1fe4346f3b1b"/>
    <ds:schemaRef ds:uri="http://purl.org/dc/terms/"/>
    <ds:schemaRef ds:uri="http://schemas.openxmlformats.org/package/2006/metadata/core-properties"/>
    <ds:schemaRef ds:uri="1048f7bc-d7e0-4a49-b16c-8212f2a7b3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04B30A-3D06-4E7C-BC4B-290076DCD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f0224-6829-434d-a12a-1fe4346f3b1b"/>
    <ds:schemaRef ds:uri="1048f7bc-d7e0-4a49-b16c-8212f2a7b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Front Page</vt:lpstr>
      <vt:lpstr>Blank Survey Sheet</vt:lpstr>
      <vt:lpstr>Main Data Set</vt:lpstr>
      <vt:lpstr>Main Data Table</vt:lpstr>
      <vt:lpstr>Tables</vt:lpstr>
      <vt:lpstr>Smaller Tables</vt:lpstr>
      <vt:lpstr>Charts</vt:lpstr>
      <vt:lpstr>survey data Allerton (A-)</vt:lpstr>
      <vt:lpstr>survey data Crescent (M-) </vt:lpstr>
      <vt:lpstr>Survey data Newton, Peel (N-)</vt:lpstr>
      <vt:lpstr>survey data Broadwalk</vt:lpstr>
      <vt:lpstr>survey data University road</vt:lpstr>
      <vt:lpstr>Campus Areas</vt:lpstr>
      <vt:lpstr>'Main Data Table'!Print_Titles</vt:lpstr>
    </vt:vector>
  </TitlesOfParts>
  <Company>University of Salford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C.duPreez@salford.ac.uk</dc:creator>
  <cp:lastModifiedBy>Neva Mowl</cp:lastModifiedBy>
  <cp:lastPrinted>2014-09-18T15:29:23Z</cp:lastPrinted>
  <dcterms:created xsi:type="dcterms:W3CDTF">2014-08-13T07:50:45Z</dcterms:created>
  <dcterms:modified xsi:type="dcterms:W3CDTF">2020-05-04T09:23:32Z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0x010100E5CB615D54536F42ACF90C28DDE4FF69</vt:lpwstr>
  </property>
  <property fmtid="{D5CDD505-2E9C-101B-9397-08002B2CF9AE}" pid="3" name="IsMyDocuments">
    <vt:bool>true</vt:bool>
  </property>
</Properties>
</file>